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20" yWindow="-21600" windowWidth="38400" windowHeight="21600" tabRatio="600" firstSheet="0" activeTab="2" autoFilterDateGrouping="1"/>
  </bookViews>
  <sheets>
    <sheet xmlns:r="http://schemas.openxmlformats.org/officeDocument/2006/relationships" name="Summary &amp; Change Log" sheetId="1" state="visible" r:id="rId1"/>
    <sheet xmlns:r="http://schemas.openxmlformats.org/officeDocument/2006/relationships" name="Client View (A)" sheetId="2" state="visible" r:id="rId2"/>
    <sheet xmlns:r="http://schemas.openxmlformats.org/officeDocument/2006/relationships" name="Costing (Fees &amp; Taxes)" sheetId="3" state="visible" r:id="rId3"/>
    <sheet xmlns:r="http://schemas.openxmlformats.org/officeDocument/2006/relationships" name="Internal Media Buying (B)" sheetId="4" state="visible" r:id="rId4"/>
    <sheet xmlns:r="http://schemas.openxmlformats.org/officeDocument/2006/relationships" name="Projection Model &amp; Audit" sheetId="5" state="visible" r:id="rId5"/>
    <sheet xmlns:r="http://schemas.openxmlformats.org/officeDocument/2006/relationships" name="Original (reference)" sheetId="6" state="hidden" r:id="rId6"/>
  </sheets>
  <definedNames>
    <definedName name="_xlnm._FilterDatabase" localSheetId="5" hidden="1">'Original (reference)'!$A$5:$AE$32</definedName>
  </definedNames>
  <calcPr calcId="191029" fullCalcOnLoad="1"/>
</workbook>
</file>

<file path=xl/styles.xml><?xml version="1.0" encoding="utf-8"?>
<styleSheet xmlns="http://schemas.openxmlformats.org/spreadsheetml/2006/main">
  <numFmts count="8">
    <numFmt numFmtId="164" formatCode="0.0%"/>
    <numFmt numFmtId="165" formatCode="\₱#,##0"/>
    <numFmt numFmtId="166" formatCode="\₱#,##0.00"/>
    <numFmt numFmtId="167" formatCode="dd\-mmm\-yyyy"/>
    <numFmt numFmtId="168" formatCode="0.0"/>
    <numFmt numFmtId="169" formatCode="&quot;₱&quot;#,##0"/>
    <numFmt numFmtId="170" formatCode="dd-mmm-yyyy"/>
    <numFmt numFmtId="171" formatCode="&quot;₱&quot;#,##0.00"/>
  </numFmts>
  <fonts count="29">
    <font>
      <name val="Calibri"/>
      <family val="2"/>
      <color theme="1"/>
      <sz val="11"/>
      <scheme val="minor"/>
    </font>
    <font>
      <name val="Calibri"/>
      <family val="2"/>
      <b val="1"/>
      <color rgb="FF4A2C3A"/>
      <sz val="16"/>
    </font>
    <font>
      <name val="Calibri"/>
      <family val="2"/>
      <i val="1"/>
      <color rgb="FF2B2228"/>
      <sz val="10"/>
    </font>
    <font>
      <name val="Calibri"/>
      <family val="2"/>
      <i val="1"/>
      <color rgb="FFB76E79"/>
      <sz val="9"/>
    </font>
    <font>
      <name val="Calibri"/>
      <family val="2"/>
      <b val="1"/>
      <color rgb="FFFFFFFF"/>
      <sz val="9"/>
    </font>
    <font>
      <name val="Calibri"/>
      <family val="2"/>
      <color rgb="FF2B2228"/>
      <sz val="9"/>
    </font>
    <font>
      <name val="Calibri"/>
      <family val="2"/>
      <b val="1"/>
      <color rgb="FF2B2228"/>
      <sz val="9"/>
    </font>
    <font>
      <name val="Calibri"/>
      <family val="2"/>
      <b val="1"/>
      <color rgb="FF4A2C3A"/>
      <sz val="9"/>
    </font>
    <font>
      <name val="Calibri"/>
      <family val="2"/>
      <b val="1"/>
      <color rgb="FFFFFFFF"/>
      <sz val="12"/>
    </font>
    <font>
      <name val="Calibri"/>
      <family val="2"/>
      <b val="1"/>
      <color rgb="FF4A2C3A"/>
      <sz val="10"/>
    </font>
    <font>
      <name val="Calibri"/>
      <b val="1"/>
      <color rgb="00FFFFFF"/>
      <sz val="15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FFFFFF"/>
      <sz val="9"/>
    </font>
    <font>
      <name val="Calibri"/>
      <b val="1"/>
      <color rgb="001F2A44"/>
      <sz val="10"/>
    </font>
    <font>
      <name val="Calibri"/>
      <color rgb="001A1A1A"/>
      <sz val="10"/>
    </font>
    <font>
      <name val="Calibri"/>
      <b val="1"/>
      <color rgb="0015602B"/>
      <sz val="10"/>
    </font>
    <font>
      <name val="Calibri"/>
      <color rgb="001A1A1A"/>
      <sz val="9"/>
    </font>
    <font>
      <name val="Calibri"/>
      <b val="1"/>
      <color rgb="001A1A1A"/>
      <sz val="9"/>
    </font>
    <font>
      <name val="Calibri"/>
      <b val="1"/>
      <color rgb="001F2A44"/>
      <sz val="9"/>
    </font>
    <font>
      <name val="Calibri"/>
      <b val="1"/>
      <color rgb="008A1C1C"/>
      <sz val="10"/>
    </font>
    <font>
      <name val="Calibri"/>
      <b val="1"/>
      <color rgb="007A5C00"/>
      <sz val="11"/>
    </font>
    <font>
      <name val="Calibri"/>
      <color rgb="001F2A44"/>
      <sz val="10"/>
    </font>
    <font>
      <name val="Calibri"/>
      <color rgb="001A1A1A"/>
      <sz val="11"/>
    </font>
    <font>
      <name val="Calibri"/>
      <i val="1"/>
      <color rgb="001A1A1A"/>
      <sz val="9"/>
    </font>
    <font>
      <name val="Calibri"/>
      <b val="1"/>
      <color rgb="0015602B"/>
      <sz val="9"/>
    </font>
    <font>
      <name val="Calibri"/>
      <b val="1"/>
      <color rgb="00BFE3C6"/>
      <sz val="9"/>
    </font>
    <font>
      <name val="Calibri"/>
      <color rgb="008A1C1C"/>
      <sz val="9"/>
    </font>
    <font>
      <name val="Calibri"/>
      <color rgb="006B7280"/>
      <sz val="8"/>
    </font>
  </fonts>
  <fills count="31">
    <fill>
      <patternFill/>
    </fill>
    <fill>
      <patternFill patternType="gray125"/>
    </fill>
    <fill>
      <patternFill patternType="solid">
        <fgColor rgb="FF4A2C3A"/>
      </patternFill>
    </fill>
    <fill>
      <patternFill patternType="solid">
        <fgColor rgb="FFEAF6EC"/>
      </patternFill>
    </fill>
    <fill>
      <patternFill patternType="solid">
        <fgColor rgb="FFDCE9F5"/>
      </patternFill>
    </fill>
    <fill>
      <patternFill patternType="solid">
        <fgColor rgb="FF111111"/>
      </patternFill>
    </fill>
    <fill>
      <patternFill patternType="solid">
        <fgColor rgb="FFC13584"/>
      </patternFill>
    </fill>
    <fill>
      <patternFill patternType="solid">
        <fgColor rgb="FF1877F2"/>
      </patternFill>
    </fill>
    <fill>
      <patternFill patternType="solid">
        <fgColor rgb="FFFFF7DA"/>
      </patternFill>
    </fill>
    <fill>
      <patternFill patternType="solid">
        <fgColor rgb="FFFCEFE0"/>
      </patternFill>
    </fill>
    <fill>
      <patternFill patternType="solid">
        <fgColor rgb="FFFBE6CF"/>
      </patternFill>
    </fill>
    <fill>
      <patternFill patternType="solid">
        <fgColor rgb="FFF3E6F0"/>
      </patternFill>
    </fill>
    <fill>
      <patternFill patternType="solid">
        <fgColor rgb="FFF6D2CE"/>
      </patternFill>
    </fill>
    <fill>
      <patternFill patternType="solid">
        <fgColor rgb="FFF4E9E3"/>
      </patternFill>
    </fill>
    <fill>
      <patternFill patternType="solid">
        <fgColor rgb="001F2A44"/>
      </patternFill>
    </fill>
    <fill>
      <patternFill patternType="solid">
        <fgColor rgb="00334155"/>
      </patternFill>
    </fill>
    <fill>
      <patternFill patternType="solid">
        <fgColor rgb="002E5AAC"/>
      </patternFill>
    </fill>
    <fill>
      <patternFill patternType="solid">
        <fgColor rgb="00B45309"/>
      </patternFill>
    </fill>
    <fill>
      <patternFill patternType="solid">
        <fgColor rgb="00FFF8D6"/>
      </patternFill>
    </fill>
    <fill>
      <patternFill patternType="solid">
        <fgColor rgb="00EEF1F5"/>
      </patternFill>
    </fill>
    <fill>
      <patternFill patternType="solid">
        <fgColor rgb="006B7280"/>
      </patternFill>
    </fill>
    <fill>
      <patternFill patternType="solid">
        <fgColor rgb="008A6D00"/>
      </patternFill>
    </fill>
    <fill>
      <patternFill patternType="solid">
        <fgColor rgb="00FFF2A8"/>
      </patternFill>
    </fill>
    <fill>
      <patternFill patternType="solid">
        <fgColor rgb="00DCE9FB"/>
      </patternFill>
    </fill>
    <fill>
      <patternFill patternType="solid">
        <fgColor rgb="00E5E0F5"/>
      </patternFill>
    </fill>
    <fill>
      <patternFill patternType="solid">
        <fgColor rgb="00FBE4D5"/>
      </patternFill>
    </fill>
    <fill>
      <patternFill patternType="solid">
        <fgColor rgb="00F8D2D2"/>
      </patternFill>
    </fill>
    <fill>
      <patternFill patternType="solid">
        <fgColor rgb="008A1C1C"/>
      </patternFill>
    </fill>
    <fill>
      <patternFill patternType="solid">
        <fgColor rgb="00FDECEC"/>
      </patternFill>
    </fill>
    <fill>
      <patternFill patternType="solid">
        <fgColor rgb="0015602B"/>
      </patternFill>
    </fill>
    <fill>
      <patternFill patternType="solid">
        <fgColor rgb="00DDEBD8"/>
      </patternFill>
    </fill>
  </fills>
  <borders count="8">
    <border>
      <left/>
      <right/>
      <top/>
      <bottom/>
      <diagonal/>
    </border>
    <border>
      <left style="thin">
        <color rgb="FFE4D7CF"/>
      </left>
      <right style="thin">
        <color rgb="FFE4D7CF"/>
      </right>
      <top style="thin">
        <color rgb="FFE4D7CF"/>
      </top>
      <bottom style="thin">
        <color rgb="FFE4D7CF"/>
      </bottom>
      <diagonal/>
    </border>
    <border>
      <left style="thin">
        <color rgb="FFE4D7CF"/>
      </left>
      <right style="thin">
        <color rgb="FFE4D7CF"/>
      </right>
      <top/>
      <bottom/>
      <diagonal/>
    </border>
    <border>
      <left style="thin">
        <color rgb="00C9D2DD"/>
      </left>
      <right style="thin">
        <color rgb="00C9D2DD"/>
      </right>
      <top style="thin">
        <color rgb="00C9D2DD"/>
      </top>
      <bottom style="thin">
        <color rgb="00C9D2DD"/>
      </bottom>
    </border>
    <border>
      <left/>
      <right/>
      <top style="thin">
        <color rgb="00C9D2DD"/>
      </top>
      <bottom/>
      <diagonal/>
    </border>
    <border>
      <left/>
      <right style="thin">
        <color rgb="00C9D2DD"/>
      </right>
      <top style="thin">
        <color rgb="00C9D2DD"/>
      </top>
      <bottom/>
      <diagonal/>
    </border>
    <border>
      <left/>
      <right/>
      <top style="thin">
        <color rgb="00C9D2DD"/>
      </top>
      <bottom style="thin">
        <color rgb="00C9D2DD"/>
      </bottom>
      <diagonal/>
    </border>
    <border>
      <left/>
      <right style="thin">
        <color rgb="00C9D2DD"/>
      </right>
      <top style="thin">
        <color rgb="00C9D2DD"/>
      </top>
      <bottom style="thin">
        <color rgb="00C9D2DD"/>
      </bottom>
      <diagonal/>
    </border>
  </borders>
  <cellStyleXfs count="1">
    <xf numFmtId="0" fontId="0" fillId="0" borderId="0"/>
  </cellStyleXfs>
  <cellXfs count="128">
    <xf numFmtId="0" fontId="0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164" fontId="5" fillId="0" borderId="1" applyAlignment="1" pivotButton="0" quotePrefix="0" xfId="0">
      <alignment horizontal="left" vertical="top" wrapText="1"/>
    </xf>
    <xf numFmtId="165" fontId="5" fillId="0" borderId="1" applyAlignment="1" pivotButton="0" quotePrefix="0" xfId="0">
      <alignment horizontal="left" vertical="top" wrapText="1"/>
    </xf>
    <xf numFmtId="166" fontId="5" fillId="0" borderId="1" applyAlignment="1" pivotButton="0" quotePrefix="0" xfId="0">
      <alignment horizontal="left" vertical="top" wrapText="1"/>
    </xf>
    <xf numFmtId="167" fontId="5" fillId="0" borderId="1" applyAlignment="1" pivotButton="0" quotePrefix="0" xfId="0">
      <alignment horizontal="left" vertical="top" wrapText="1"/>
    </xf>
    <xf numFmtId="3" fontId="5" fillId="0" borderId="1" applyAlignment="1" pivotButton="0" quotePrefix="0" xfId="0">
      <alignment horizontal="left" vertical="top" wrapText="1"/>
    </xf>
    <xf numFmtId="168" fontId="5" fillId="0" borderId="1" applyAlignment="1" pivotButton="0" quotePrefix="0" xfId="0">
      <alignment horizontal="left" vertical="top" wrapText="1"/>
    </xf>
    <xf numFmtId="10" fontId="5" fillId="0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top" wrapText="1"/>
    </xf>
    <xf numFmtId="0" fontId="5" fillId="9" borderId="1" applyAlignment="1" pivotButton="0" quotePrefix="0" xfId="0">
      <alignment horizontal="left" vertical="top" wrapText="1"/>
    </xf>
    <xf numFmtId="0" fontId="6" fillId="10" borderId="1" applyAlignment="1" pivotButton="0" quotePrefix="0" xfId="0">
      <alignment horizontal="left" vertical="top" wrapText="1"/>
    </xf>
    <xf numFmtId="0" fontId="5" fillId="11" borderId="1" applyAlignment="1" pivotButton="0" quotePrefix="0" xfId="0">
      <alignment horizontal="left" vertical="top" wrapText="1"/>
    </xf>
    <xf numFmtId="0" fontId="6" fillId="12" borderId="1" applyAlignment="1" pivotButton="0" quotePrefix="0" xfId="0">
      <alignment horizontal="left" vertical="top" wrapText="1"/>
    </xf>
    <xf numFmtId="0" fontId="0" fillId="13" borderId="1" pivotButton="0" quotePrefix="0" xfId="0"/>
    <xf numFmtId="0" fontId="7" fillId="13" borderId="1" pivotButton="0" quotePrefix="0" xfId="0"/>
    <xf numFmtId="164" fontId="0" fillId="13" borderId="1" pivotButton="0" quotePrefix="0" xfId="0"/>
    <xf numFmtId="165" fontId="0" fillId="13" borderId="1" pivotButton="0" quotePrefix="0" xfId="0"/>
    <xf numFmtId="3" fontId="0" fillId="13" borderId="1" pivotButton="0" quotePrefix="0" xfId="0"/>
    <xf numFmtId="166" fontId="0" fillId="13" borderId="1" pivotButton="0" quotePrefix="0" xfId="0"/>
    <xf numFmtId="0" fontId="3" fillId="13" borderId="1" pivotButton="0" quotePrefix="0" xfId="0"/>
    <xf numFmtId="0" fontId="9" fillId="13" borderId="0" pivotButton="0" quotePrefix="0" xfId="0"/>
    <xf numFmtId="0" fontId="0" fillId="0" borderId="0" pivotButton="0" quotePrefix="0" xfId="0"/>
    <xf numFmtId="0" fontId="5" fillId="0" borderId="0" applyAlignment="1" pivotButton="0" quotePrefix="0" xfId="0">
      <alignment vertical="top" wrapText="1"/>
    </xf>
    <xf numFmtId="0" fontId="8" fillId="2" borderId="0" applyAlignment="1" pivotButton="0" quotePrefix="0" xfId="0">
      <alignment vertical="center"/>
    </xf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167" fontId="5" fillId="0" borderId="1" applyAlignment="1" pivotButton="0" quotePrefix="1" xfId="0">
      <alignment horizontal="left" vertical="top" wrapText="1"/>
    </xf>
    <xf numFmtId="166" fontId="5" fillId="0" borderId="2" applyAlignment="1" pivotButton="0" quotePrefix="0" xfId="0">
      <alignment horizontal="left" vertical="top" wrapText="1"/>
    </xf>
    <xf numFmtId="0" fontId="10" fillId="14" borderId="0" applyAlignment="1" pivotButton="0" quotePrefix="0" xfId="0">
      <alignment horizontal="left" vertical="center" indent="1"/>
    </xf>
    <xf numFmtId="0" fontId="11" fillId="15" borderId="0" applyAlignment="1" pivotButton="0" quotePrefix="0" xfId="0">
      <alignment horizontal="left" vertical="center" wrapText="1" indent="1"/>
    </xf>
    <xf numFmtId="0" fontId="12" fillId="16" borderId="0" applyAlignment="1" pivotButton="0" quotePrefix="0" xfId="0">
      <alignment horizontal="left" vertical="center" wrapText="1" indent="1"/>
    </xf>
    <xf numFmtId="0" fontId="13" fillId="15" borderId="3" applyAlignment="1" pivotButton="0" quotePrefix="0" xfId="0">
      <alignment horizontal="center" vertical="center" wrapText="1"/>
    </xf>
    <xf numFmtId="0" fontId="14" fillId="0" borderId="3" applyAlignment="1" pivotButton="0" quotePrefix="0" xfId="0">
      <alignment horizontal="left" vertical="top" wrapText="1"/>
    </xf>
    <xf numFmtId="0" fontId="15" fillId="0" borderId="3" applyAlignment="1" pivotButton="0" quotePrefix="0" xfId="0">
      <alignment horizontal="left" vertical="top" wrapText="1"/>
    </xf>
    <xf numFmtId="0" fontId="16" fillId="0" borderId="3" applyAlignment="1" pivotButton="0" quotePrefix="0" xfId="0">
      <alignment horizontal="left" vertical="top" wrapText="1"/>
    </xf>
    <xf numFmtId="0" fontId="12" fillId="17" borderId="0" applyAlignment="1" pivotButton="0" quotePrefix="0" xfId="0">
      <alignment horizontal="left" vertical="center" wrapText="1" indent="1"/>
    </xf>
    <xf numFmtId="0" fontId="13" fillId="17" borderId="3" applyAlignment="1" pivotButton="0" quotePrefix="0" xfId="0">
      <alignment horizontal="center" vertical="center" wrapText="1"/>
    </xf>
    <xf numFmtId="0" fontId="17" fillId="0" borderId="3" applyAlignment="1" pivotButton="0" quotePrefix="0" xfId="0">
      <alignment horizontal="center" vertical="center" wrapText="1"/>
    </xf>
    <xf numFmtId="0" fontId="18" fillId="18" borderId="3" applyAlignment="1" pivotButton="0" quotePrefix="0" xfId="0">
      <alignment horizontal="left" vertical="top" wrapText="1"/>
    </xf>
    <xf numFmtId="0" fontId="17" fillId="0" borderId="3" applyAlignment="1" pivotButton="0" quotePrefix="0" xfId="0">
      <alignment horizontal="left" vertical="top" wrapText="1"/>
    </xf>
    <xf numFmtId="0" fontId="19" fillId="19" borderId="3" applyAlignment="1" pivotButton="0" quotePrefix="0" xfId="0">
      <alignment horizontal="left" vertical="top" wrapText="1"/>
    </xf>
    <xf numFmtId="0" fontId="13" fillId="20" borderId="0" applyAlignment="1" pivotButton="0" quotePrefix="0" xfId="0">
      <alignment horizontal="left" vertical="center" wrapText="1" indent="1"/>
    </xf>
    <xf numFmtId="0" fontId="13" fillId="14" borderId="3" applyAlignment="1" pivotButton="0" quotePrefix="0" xfId="0">
      <alignment horizontal="center" vertical="center" wrapText="1"/>
    </xf>
    <xf numFmtId="0" fontId="17" fillId="0" borderId="3" applyAlignment="1" pivotButton="0" quotePrefix="0" xfId="0">
      <alignment vertical="top" wrapText="1"/>
    </xf>
    <xf numFmtId="0" fontId="17" fillId="23" borderId="3" applyAlignment="1" pivotButton="0" quotePrefix="0" xfId="0">
      <alignment vertical="top" wrapText="1"/>
    </xf>
    <xf numFmtId="164" fontId="17" fillId="0" borderId="3" applyAlignment="1" pivotButton="0" quotePrefix="0" xfId="0">
      <alignment vertical="top" wrapText="1"/>
    </xf>
    <xf numFmtId="169" fontId="17" fillId="0" borderId="3" applyAlignment="1" pivotButton="0" quotePrefix="0" xfId="0">
      <alignment vertical="top" wrapText="1"/>
    </xf>
    <xf numFmtId="170" fontId="17" fillId="0" borderId="3" applyAlignment="1" pivotButton="0" quotePrefix="0" xfId="0">
      <alignment vertical="top" wrapText="1"/>
    </xf>
    <xf numFmtId="3" fontId="17" fillId="0" borderId="3" applyAlignment="1" pivotButton="0" quotePrefix="0" xfId="0">
      <alignment vertical="top" wrapText="1"/>
    </xf>
    <xf numFmtId="171" fontId="17" fillId="0" borderId="3" applyAlignment="1" pivotButton="0" quotePrefix="0" xfId="0">
      <alignment vertical="top" wrapText="1"/>
    </xf>
    <xf numFmtId="0" fontId="17" fillId="24" borderId="3" applyAlignment="1" pivotButton="0" quotePrefix="0" xfId="0">
      <alignment vertical="top" wrapText="1"/>
    </xf>
    <xf numFmtId="0" fontId="17" fillId="25" borderId="3" applyAlignment="1" pivotButton="0" quotePrefix="0" xfId="0">
      <alignment vertical="top" wrapText="1"/>
    </xf>
    <xf numFmtId="0" fontId="17" fillId="26" borderId="3" applyAlignment="1" pivotButton="0" quotePrefix="0" xfId="0">
      <alignment vertical="top" wrapText="1"/>
    </xf>
    <xf numFmtId="0" fontId="0" fillId="15" borderId="3" pivotButton="0" quotePrefix="0" xfId="0"/>
    <xf numFmtId="0" fontId="11" fillId="15" borderId="3" applyAlignment="1" pivotButton="0" quotePrefix="0" xfId="0">
      <alignment horizontal="right" vertical="center"/>
    </xf>
    <xf numFmtId="164" fontId="11" fillId="15" borderId="3" applyAlignment="1" pivotButton="0" quotePrefix="0" xfId="0">
      <alignment horizontal="right" vertical="center"/>
    </xf>
    <xf numFmtId="169" fontId="11" fillId="15" borderId="3" applyAlignment="1" pivotButton="0" quotePrefix="0" xfId="0">
      <alignment horizontal="right" vertical="center"/>
    </xf>
    <xf numFmtId="3" fontId="11" fillId="15" borderId="3" applyAlignment="1" pivotButton="0" quotePrefix="0" xfId="0">
      <alignment horizontal="right" vertical="center"/>
    </xf>
    <xf numFmtId="171" fontId="11" fillId="15" borderId="3" applyAlignment="1" pivotButton="0" quotePrefix="0" xfId="0">
      <alignment horizontal="right" vertical="center"/>
    </xf>
    <xf numFmtId="0" fontId="13" fillId="16" borderId="0" applyAlignment="1" pivotButton="0" quotePrefix="0" xfId="0">
      <alignment horizontal="left" vertical="top" wrapText="1"/>
    </xf>
    <xf numFmtId="0" fontId="17" fillId="0" borderId="0" applyAlignment="1" pivotButton="0" quotePrefix="0" xfId="0">
      <alignment horizontal="left" vertical="top" wrapText="1"/>
    </xf>
    <xf numFmtId="0" fontId="11" fillId="17" borderId="0" applyAlignment="1" pivotButton="0" quotePrefix="0" xfId="0">
      <alignment horizontal="left" vertical="center" wrapText="1" indent="1"/>
    </xf>
    <xf numFmtId="0" fontId="13" fillId="15" borderId="0" applyAlignment="1" pivotButton="0" quotePrefix="0" xfId="0">
      <alignment horizontal="left" vertical="center" wrapText="1" indent="1"/>
    </xf>
    <xf numFmtId="0" fontId="13" fillId="21" borderId="3" applyAlignment="1" pivotButton="0" quotePrefix="0" xfId="0">
      <alignment horizontal="center" vertical="center" wrapText="1"/>
    </xf>
    <xf numFmtId="0" fontId="17" fillId="22" borderId="3" applyAlignment="1" pivotButton="0" quotePrefix="0" xfId="0">
      <alignment vertical="top" wrapText="1"/>
    </xf>
    <xf numFmtId="169" fontId="17" fillId="22" borderId="3" applyAlignment="1" pivotButton="0" quotePrefix="0" xfId="0">
      <alignment vertical="top" wrapText="1"/>
    </xf>
    <xf numFmtId="164" fontId="17" fillId="22" borderId="3" applyAlignment="1" pivotButton="0" quotePrefix="0" xfId="0">
      <alignment vertical="top" wrapText="1"/>
    </xf>
    <xf numFmtId="168" fontId="17" fillId="22" borderId="3" applyAlignment="1" pivotButton="0" quotePrefix="0" xfId="0">
      <alignment vertical="top" wrapText="1"/>
    </xf>
    <xf numFmtId="0" fontId="13" fillId="15" borderId="0" applyAlignment="1" pivotButton="0" quotePrefix="0" xfId="0">
      <alignment horizontal="left" vertical="top" wrapText="1"/>
    </xf>
    <xf numFmtId="0" fontId="12" fillId="27" borderId="0" applyAlignment="1" pivotButton="0" quotePrefix="0" xfId="0">
      <alignment horizontal="left" vertical="center" wrapText="1" indent="1"/>
    </xf>
    <xf numFmtId="0" fontId="15" fillId="0" borderId="0" applyAlignment="1" pivotButton="0" quotePrefix="0" xfId="0">
      <alignment horizontal="left" vertical="center" wrapText="1" indent="1"/>
    </xf>
    <xf numFmtId="0" fontId="20" fillId="28" borderId="0" applyAlignment="1" pivotButton="0" quotePrefix="0" xfId="0">
      <alignment horizontal="left" vertical="center" wrapText="1" indent="1"/>
    </xf>
    <xf numFmtId="0" fontId="18" fillId="0" borderId="3" applyAlignment="1" pivotButton="0" quotePrefix="0" xfId="0">
      <alignment horizontal="left" vertical="top" wrapText="1"/>
    </xf>
    <xf numFmtId="0" fontId="17" fillId="19" borderId="0" applyAlignment="1" pivotButton="0" quotePrefix="0" xfId="0">
      <alignment horizontal="left" vertical="center" wrapText="1" indent="1"/>
    </xf>
    <xf numFmtId="0" fontId="17" fillId="18" borderId="3" applyAlignment="1" pivotButton="0" quotePrefix="0" xfId="0">
      <alignment horizontal="left" vertical="top" wrapText="1"/>
    </xf>
    <xf numFmtId="0" fontId="12" fillId="29" borderId="0" applyAlignment="1" pivotButton="0" quotePrefix="0" xfId="0">
      <alignment horizontal="left" vertical="center" wrapText="1" indent="1"/>
    </xf>
    <xf numFmtId="0" fontId="18" fillId="0" borderId="0" applyAlignment="1" pivotButton="0" quotePrefix="0" xfId="0">
      <alignment horizontal="left" vertical="center" wrapText="1" indent="1"/>
    </xf>
    <xf numFmtId="0" fontId="17" fillId="30" borderId="3" applyAlignment="1" pivotButton="0" quotePrefix="0" xfId="0">
      <alignment horizontal="left" vertical="top" wrapText="1"/>
    </xf>
    <xf numFmtId="0" fontId="12" fillId="15" borderId="0" applyAlignment="1" pivotButton="0" quotePrefix="0" xfId="0">
      <alignment horizontal="left" vertical="center" wrapText="1" indent="1"/>
    </xf>
    <xf numFmtId="0" fontId="17" fillId="0" borderId="0" applyAlignment="1" pivotButton="0" quotePrefix="0" xfId="0">
      <alignment horizontal="left" vertical="center" wrapText="1" indent="1"/>
    </xf>
    <xf numFmtId="164" fontId="5" fillId="0" borderId="1" applyAlignment="1" pivotButton="0" quotePrefix="0" xfId="0">
      <alignment horizontal="left" vertical="top" wrapText="1"/>
    </xf>
    <xf numFmtId="165" fontId="5" fillId="0" borderId="1" applyAlignment="1" pivotButton="0" quotePrefix="0" xfId="0">
      <alignment horizontal="left" vertical="top" wrapText="1"/>
    </xf>
    <xf numFmtId="167" fontId="5" fillId="0" borderId="1" applyAlignment="1" pivotButton="0" quotePrefix="0" xfId="0">
      <alignment horizontal="left" vertical="top" wrapText="1"/>
    </xf>
    <xf numFmtId="167" fontId="5" fillId="0" borderId="1" applyAlignment="1" pivotButton="0" quotePrefix="1" xfId="0">
      <alignment horizontal="left" vertical="top" wrapText="1"/>
    </xf>
    <xf numFmtId="164" fontId="0" fillId="13" borderId="1" pivotButton="0" quotePrefix="0" xfId="0"/>
    <xf numFmtId="165" fontId="0" fillId="13" borderId="1" pivotButton="0" quotePrefix="0" xfId="0"/>
    <xf numFmtId="0" fontId="16" fillId="30" borderId="0" applyAlignment="1" pivotButton="0" quotePrefix="0" xfId="0">
      <alignment horizontal="left" vertical="center" wrapText="1" indent="1"/>
    </xf>
    <xf numFmtId="0" fontId="0" fillId="0" borderId="6" pivotButton="0" quotePrefix="0" xfId="0"/>
    <xf numFmtId="0" fontId="0" fillId="0" borderId="7" pivotButton="0" quotePrefix="0" xfId="0"/>
    <xf numFmtId="170" fontId="17" fillId="0" borderId="3" applyAlignment="1" pivotButton="0" quotePrefix="0" xfId="0">
      <alignment vertical="top" wrapText="1"/>
    </xf>
    <xf numFmtId="171" fontId="17" fillId="0" borderId="3" applyAlignment="1" pivotButton="0" quotePrefix="0" xfId="0">
      <alignment vertical="top" wrapText="1"/>
    </xf>
    <xf numFmtId="171" fontId="11" fillId="15" borderId="3" applyAlignment="1" pivotButton="0" quotePrefix="0" xfId="0">
      <alignment horizontal="right" vertical="center"/>
    </xf>
    <xf numFmtId="0" fontId="14" fillId="0" borderId="3" applyAlignment="1" pivotButton="0" quotePrefix="0" xfId="0">
      <alignment horizontal="left" vertical="center" wrapText="1" indent="1"/>
    </xf>
    <xf numFmtId="169" fontId="21" fillId="22" borderId="3" applyAlignment="1" pivotButton="0" quotePrefix="0" xfId="0">
      <alignment horizontal="center" vertical="center"/>
    </xf>
    <xf numFmtId="9" fontId="21" fillId="22" borderId="3" applyAlignment="1" pivotButton="0" quotePrefix="0" xfId="0">
      <alignment horizontal="center" vertical="center"/>
    </xf>
    <xf numFmtId="0" fontId="22" fillId="0" borderId="3" applyAlignment="1" pivotButton="0" quotePrefix="0" xfId="0">
      <alignment horizontal="left" vertical="center" wrapText="1" indent="1"/>
    </xf>
    <xf numFmtId="169" fontId="23" fillId="0" borderId="3" applyAlignment="1" pivotButton="0" quotePrefix="0" xfId="0">
      <alignment horizontal="right" vertical="center"/>
    </xf>
    <xf numFmtId="0" fontId="24" fillId="0" borderId="3" applyAlignment="1" pivotButton="0" quotePrefix="0" xfId="0">
      <alignment horizontal="left" vertical="center" wrapText="1" indent="1"/>
    </xf>
    <xf numFmtId="0" fontId="0" fillId="0" borderId="3" pivotButton="0" quotePrefix="0" xfId="0"/>
    <xf numFmtId="0" fontId="18" fillId="0" borderId="3" applyAlignment="1" pivotButton="0" quotePrefix="0" xfId="0">
      <alignment horizontal="left" vertical="center" wrapText="1" indent="1"/>
    </xf>
    <xf numFmtId="0" fontId="13" fillId="16" borderId="3" applyAlignment="1" pivotButton="0" quotePrefix="0" xfId="0">
      <alignment horizontal="left" vertical="center" wrapText="1" indent="1"/>
    </xf>
    <xf numFmtId="0" fontId="11" fillId="15" borderId="3" applyAlignment="1" pivotButton="0" quotePrefix="0" xfId="0">
      <alignment horizontal="left" vertical="center" wrapText="1" indent="1"/>
    </xf>
    <xf numFmtId="169" fontId="12" fillId="15" borderId="3" applyAlignment="1" pivotButton="0" quotePrefix="0" xfId="0">
      <alignment horizontal="right" vertical="center"/>
    </xf>
    <xf numFmtId="0" fontId="17" fillId="15" borderId="3" applyAlignment="1" pivotButton="0" quotePrefix="0" xfId="0">
      <alignment horizontal="left" vertical="center" wrapText="1" indent="1"/>
    </xf>
    <xf numFmtId="0" fontId="13" fillId="15" borderId="3" applyAlignment="1" pivotButton="0" quotePrefix="0" xfId="0">
      <alignment horizontal="left" vertical="center" wrapText="1" indent="1"/>
    </xf>
    <xf numFmtId="0" fontId="13" fillId="17" borderId="3" applyAlignment="1" pivotButton="0" quotePrefix="0" xfId="0">
      <alignment horizontal="left" vertical="center" wrapText="1" indent="1"/>
    </xf>
    <xf numFmtId="0" fontId="17" fillId="18" borderId="0" applyAlignment="1" pivotButton="0" quotePrefix="0" xfId="0">
      <alignment horizontal="left" vertical="top" wrapText="1"/>
    </xf>
    <xf numFmtId="169" fontId="15" fillId="0" borderId="3" applyAlignment="1" pivotButton="0" quotePrefix="0" xfId="0">
      <alignment horizontal="right" vertical="center"/>
    </xf>
    <xf numFmtId="0" fontId="17" fillId="0" borderId="3" applyAlignment="1" pivotButton="0" quotePrefix="0" xfId="0">
      <alignment horizontal="left" vertical="center" wrapText="1" indent="1"/>
    </xf>
    <xf numFmtId="0" fontId="26" fillId="15" borderId="3" applyAlignment="1" pivotButton="0" quotePrefix="0" xfId="0">
      <alignment horizontal="left" vertical="center" wrapText="1" indent="1"/>
    </xf>
    <xf numFmtId="0" fontId="11" fillId="16" borderId="3" applyAlignment="1" pivotButton="0" quotePrefix="0" xfId="0">
      <alignment horizontal="center" vertical="center" wrapText="1"/>
    </xf>
    <xf numFmtId="0" fontId="11" fillId="17" borderId="3" applyAlignment="1" pivotButton="0" quotePrefix="0" xfId="0">
      <alignment horizontal="center" vertical="center" wrapText="1"/>
    </xf>
    <xf numFmtId="0" fontId="16" fillId="30" borderId="3" applyAlignment="1" pivotButton="0" quotePrefix="0" xfId="0">
      <alignment horizontal="left" vertical="center" wrapText="1" indent="1"/>
    </xf>
    <xf numFmtId="0" fontId="17" fillId="30" borderId="3" applyAlignment="1" pivotButton="0" quotePrefix="0" xfId="0">
      <alignment horizontal="left" vertical="center" wrapText="1" indent="1"/>
    </xf>
    <xf numFmtId="169" fontId="15" fillId="30" borderId="3" applyAlignment="1" pivotButton="0" quotePrefix="0" xfId="0">
      <alignment horizontal="right" vertical="center"/>
    </xf>
    <xf numFmtId="169" fontId="16" fillId="30" borderId="3" applyAlignment="1" pivotButton="0" quotePrefix="0" xfId="0">
      <alignment horizontal="right" vertical="center"/>
    </xf>
    <xf numFmtId="0" fontId="25" fillId="30" borderId="3" applyAlignment="1" pivotButton="0" quotePrefix="0" xfId="0">
      <alignment horizontal="left" vertical="center" wrapText="1" indent="1"/>
    </xf>
    <xf numFmtId="0" fontId="17" fillId="30" borderId="0" applyAlignment="1" pivotButton="0" quotePrefix="0" xfId="0">
      <alignment horizontal="left" vertical="top" wrapText="1"/>
    </xf>
    <xf numFmtId="0" fontId="27" fillId="28" borderId="0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showGridLines="0" workbookViewId="0">
      <selection activeCell="A1" sqref="A1"/>
    </sheetView>
  </sheetViews>
  <sheetFormatPr baseColWidth="8" defaultRowHeight="15"/>
  <cols>
    <col width="3" customWidth="1" style="28" min="1" max="1"/>
    <col width="26" customWidth="1" style="28" min="2" max="2"/>
    <col width="15" customWidth="1" style="28" min="3" max="3"/>
    <col width="15" customWidth="1" style="28" min="4" max="4"/>
    <col width="15" customWidth="1" style="28" min="5" max="5"/>
    <col width="15" customWidth="1" style="28" min="6" max="6"/>
    <col width="15" customWidth="1" style="28" min="7" max="7"/>
    <col width="15" customWidth="1" style="28" min="8" max="8"/>
    <col width="12" customWidth="1" style="28" min="9" max="9"/>
    <col width="12" customWidth="1" style="28" min="10" max="10"/>
  </cols>
  <sheetData>
    <row r="1" ht="24" customHeight="1" s="28">
      <c r="A1" s="36" t="inlineStr">
        <is>
          <t>TITA DERMS — MEDIA PLAN (REVISED)  ·  Summary &amp; Change Log</t>
        </is>
      </c>
    </row>
    <row r="2" ht="18" customHeight="1" s="28">
      <c r="A2" s="37" t="inlineStr">
        <is>
          <t>Persona Growth · Dr. Peach Paz Lao, MD   |   Currency: PHP (₱)   |   Flight: 01 Jul – 22 Sep 2026 (3 mo)   |   Revised per client feedback</t>
        </is>
      </c>
    </row>
    <row r="3" ht="28" customHeight="1" s="28">
      <c r="A3" s="94" t="inlineStr">
        <is>
          <t>FINAL PROJECT TOTAL (incl. fees &amp; taxes): ₱525,600  =  Media ₱450,000 + Agency Fee ₱67,500 + VAT ₱8,100.   EWT is deducted from the fee, not added.   Full auditable breakdown on the new ‘Costing (Fees &amp; Taxes)’ tab →</t>
        </is>
      </c>
    </row>
    <row r="5" ht="18" customHeight="1" s="28">
      <c r="A5" s="38" t="inlineStr">
        <is>
          <t>HEADLINE — BEFORE vs AFTER</t>
        </is>
      </c>
    </row>
    <row r="6">
      <c r="B6" s="39" t="inlineStr">
        <is>
          <t>Metric</t>
        </is>
      </c>
      <c r="C6" s="39" t="inlineStr">
        <is>
          <t>Before (client draft)</t>
        </is>
      </c>
      <c r="D6" s="39" t="inlineStr">
        <is>
          <t>After (revised)</t>
        </is>
      </c>
      <c r="E6" s="39" t="inlineStr"/>
    </row>
    <row r="7" ht="42" customHeight="1" s="28">
      <c r="B7" s="40" t="inlineStr">
        <is>
          <t>Platforms</t>
        </is>
      </c>
      <c r="C7" s="41" t="inlineStr">
        <is>
          <t>TikTok + Instagram + Facebook</t>
        </is>
      </c>
      <c r="D7" s="42" t="inlineStr">
        <is>
          <t>TikTok + Facebook  (Instagram removed)</t>
        </is>
      </c>
      <c r="E7" s="95" t="n"/>
      <c r="F7" s="95" t="n"/>
      <c r="G7" s="95" t="n"/>
      <c r="H7" s="95" t="n"/>
      <c r="I7" s="95" t="n"/>
      <c r="J7" s="96" t="n"/>
    </row>
    <row r="8" ht="30" customHeight="1" s="28">
      <c r="B8" s="40" t="inlineStr">
        <is>
          <t>Total budget</t>
        </is>
      </c>
      <c r="C8" s="41" t="inlineStr">
        <is>
          <t>₱450,000</t>
        </is>
      </c>
      <c r="D8" s="42" t="inlineStr">
        <is>
          <t>₱450,000  (unchanged – IG's ₱90k reallocated)</t>
        </is>
      </c>
      <c r="E8" s="95" t="n"/>
      <c r="F8" s="95" t="n"/>
      <c r="G8" s="95" t="n"/>
      <c r="H8" s="95" t="n"/>
      <c r="I8" s="95" t="n"/>
      <c r="J8" s="96" t="n"/>
    </row>
    <row r="9" ht="42" customHeight="1" s="28">
      <c r="B9" s="40" t="inlineStr">
        <is>
          <t>Budget split</t>
        </is>
      </c>
      <c r="C9" s="41" t="inlineStr">
        <is>
          <t>TT ₱292.5k / IG ₱90k / FB ₱67.5k</t>
        </is>
      </c>
      <c r="D9" s="42" t="inlineStr">
        <is>
          <t>TikTok ₱364,500 (81%) / Facebook ₱85,500 (19%)</t>
        </is>
      </c>
      <c r="E9" s="95" t="n"/>
      <c r="F9" s="95" t="n"/>
      <c r="G9" s="95" t="n"/>
      <c r="H9" s="95" t="n"/>
      <c r="I9" s="95" t="n"/>
      <c r="J9" s="96" t="n"/>
    </row>
    <row r="10" ht="30" customHeight="1" s="28">
      <c r="B10" s="40" t="inlineStr">
        <is>
          <t>Line items</t>
        </is>
      </c>
      <c r="C10" s="41" t="inlineStr">
        <is>
          <t>14</t>
        </is>
      </c>
      <c r="D10" s="42" t="inlineStr">
        <is>
          <t>10</t>
        </is>
      </c>
      <c r="E10" s="95" t="n"/>
      <c r="F10" s="95" t="n"/>
      <c r="G10" s="95" t="n"/>
      <c r="H10" s="95" t="n"/>
      <c r="I10" s="95" t="n"/>
      <c r="J10" s="96" t="n"/>
    </row>
    <row r="11" ht="42" customHeight="1" s="28">
      <c r="B11" s="40" t="inlineStr">
        <is>
          <t>Headline CPF claimed</t>
        </is>
      </c>
      <c r="C11" s="41" t="inlineStr">
        <is>
          <t>₱2 blended  (NOT reproducible)</t>
        </is>
      </c>
      <c r="D11" s="42" t="inlineStr">
        <is>
          <t>Paid ₱6.79 blended  ·  ₱5.78 on follow-lines  ·  ~₱4.53 effective w/ +0.5×organic</t>
        </is>
      </c>
      <c r="E11" s="95" t="n"/>
      <c r="F11" s="95" t="n"/>
      <c r="G11" s="95" t="n"/>
      <c r="H11" s="95" t="n"/>
      <c r="I11" s="95" t="n"/>
      <c r="J11" s="96" t="n"/>
    </row>
    <row r="12" ht="30" customHeight="1" s="28">
      <c r="B12" s="40" t="inlineStr">
        <is>
          <t>Projected paid followers</t>
        </is>
      </c>
      <c r="C12" s="41" t="inlineStr">
        <is>
          <t>74,981 (hardcoded)</t>
        </is>
      </c>
      <c r="D12" s="42" t="inlineStr">
        <is>
          <t>66273 (fully formula-derived)</t>
        </is>
      </c>
      <c r="E12" s="95" t="n"/>
      <c r="F12" s="95" t="n"/>
      <c r="G12" s="95" t="n"/>
      <c r="H12" s="95" t="n"/>
      <c r="I12" s="95" t="n"/>
      <c r="J12" s="96" t="n"/>
    </row>
    <row r="13" ht="42" customHeight="1" s="28">
      <c r="B13" s="40" t="inlineStr">
        <is>
          <t>Followers method</t>
        </is>
      </c>
      <c r="C13" s="41" t="inlineStr">
        <is>
          <t>Hardcoded numbers, no traceable source</t>
        </is>
      </c>
      <c r="D13" s="42" t="inlineStr">
        <is>
          <t>Impr → Profile Visits → Follows, every step a documented benchmark</t>
        </is>
      </c>
      <c r="E13" s="95" t="n"/>
      <c r="F13" s="95" t="n"/>
      <c r="G13" s="95" t="n"/>
      <c r="H13" s="95" t="n"/>
      <c r="I13" s="95" t="n"/>
      <c r="J13" s="96" t="n"/>
    </row>
    <row r="14" ht="42" customHeight="1" s="28">
      <c r="B14" s="40" t="inlineStr">
        <is>
          <t>Geo targeting</t>
        </is>
      </c>
      <c r="C14" s="41" t="inlineStr">
        <is>
          <t>Nationwide / province-inclusive</t>
        </is>
      </c>
      <c r="D14" s="42" t="inlineStr">
        <is>
          <t>4 Tier-1 metros (NCR · Cebu · Davao · CALABARZON)</t>
        </is>
      </c>
      <c r="E14" s="95" t="n"/>
      <c r="F14" s="95" t="n"/>
      <c r="G14" s="95" t="n"/>
      <c r="H14" s="95" t="n"/>
      <c r="I14" s="95" t="n"/>
      <c r="J14" s="96" t="n"/>
    </row>
    <row r="16" ht="18" customHeight="1" s="28">
      <c r="A16" s="38" t="inlineStr">
        <is>
          <t>WHAT CHANGED — 6 CLIENT REQUESTS</t>
        </is>
      </c>
    </row>
    <row r="17" ht="28" customHeight="1" s="28">
      <c r="B17" s="40" t="inlineStr">
        <is>
          <t>1. Instagram removed</t>
        </is>
      </c>
      <c r="C17" s="41" t="inlineStr">
        <is>
          <t>All 4 IG placements (₱90k), projections, assumptions &amp; references deleted. Budget reallocated ~80/20 into TikTok / Facebook, preserving objectives.</t>
        </is>
      </c>
      <c r="D17" s="95" t="n"/>
      <c r="E17" s="95" t="n"/>
      <c r="F17" s="95" t="n"/>
      <c r="G17" s="95" t="n"/>
      <c r="H17" s="95" t="n"/>
      <c r="I17" s="95" t="n"/>
      <c r="J17" s="96" t="n"/>
    </row>
    <row r="18" ht="28" customHeight="1" s="28">
      <c r="B18" s="40" t="inlineStr">
        <is>
          <t>2. Geo simplified</t>
        </is>
      </c>
      <c r="C18" s="41" t="inlineStr">
        <is>
          <t>Nationwide replaced with 4 strategic 'low-hanging fruit' metros for fast, efficient TikTok follower growth. Rationale on this sheet (below) and on the Audit tab.</t>
        </is>
      </c>
      <c r="D18" s="95" t="n"/>
      <c r="E18" s="95" t="n"/>
      <c r="F18" s="95" t="n"/>
      <c r="G18" s="95" t="n"/>
      <c r="H18" s="95" t="n"/>
      <c r="I18" s="95" t="n"/>
      <c r="J18" s="96" t="n"/>
    </row>
    <row r="19" ht="28" customHeight="1" s="28">
      <c r="B19" s="40" t="inlineStr">
        <is>
          <t>3. Internal columns restored</t>
        </is>
      </c>
      <c r="C19" s="41" t="inlineStr">
        <is>
          <t>13 execution/setup columns restored on the 'Internal Media Buying (B)' tab and highlighted YELLOW. Full hide-list below. They are NOT on the Client tab.</t>
        </is>
      </c>
      <c r="D19" s="95" t="n"/>
      <c r="E19" s="95" t="n"/>
      <c r="F19" s="95" t="n"/>
      <c r="G19" s="95" t="n"/>
      <c r="H19" s="95" t="n"/>
      <c r="I19" s="95" t="n"/>
      <c r="J19" s="96" t="n"/>
    </row>
    <row r="20" ht="28" customHeight="1" s="28">
      <c r="B20" s="40" t="inlineStr">
        <is>
          <t>4. Projections audited</t>
        </is>
      </c>
      <c r="C20" s="41" t="inlineStr">
        <is>
          <t>The ₱2 CPF could not be reproduced. Root cause found &amp; fixed; followers now derived by formula from benchmarks. Full audit on 'Projection Model &amp; Audit' tab.</t>
        </is>
      </c>
      <c r="D20" s="95" t="n"/>
      <c r="E20" s="95" t="n"/>
      <c r="F20" s="95" t="n"/>
      <c r="G20" s="95" t="n"/>
      <c r="H20" s="95" t="n"/>
      <c r="I20" s="95" t="n"/>
      <c r="J20" s="96" t="n"/>
    </row>
    <row r="21" ht="28" customHeight="1" s="28">
      <c r="B21" s="40" t="inlineStr">
        <is>
          <t>5. Existing file preserved</t>
        </is>
      </c>
      <c r="C21" s="41" t="inlineStr">
        <is>
          <t>Your line-item structure, phase/funnel logic, narrative and formula relationships (Budget%, Daily Budget, CPC, CPM, CPF) are kept. Original retained as a hidden 'Original (reference)' tab.</t>
        </is>
      </c>
      <c r="D21" s="95" t="n"/>
      <c r="E21" s="95" t="n"/>
      <c r="F21" s="95" t="n"/>
      <c r="G21" s="95" t="n"/>
      <c r="H21" s="95" t="n"/>
      <c r="I21" s="95" t="n"/>
      <c r="J21" s="96" t="n"/>
    </row>
    <row r="22" ht="28" customHeight="1" s="28">
      <c r="B22" s="40" t="inlineStr">
        <is>
          <t>6. Two views built</t>
        </is>
      </c>
      <c r="C22" s="41" t="inlineStr">
        <is>
          <t>Tab 'Client View (A)' = simplified for client. Tab 'Internal Media Buying (B)' = full execution detail. Same numbers, two audiences.</t>
        </is>
      </c>
      <c r="D22" s="95" t="n"/>
      <c r="E22" s="95" t="n"/>
      <c r="F22" s="95" t="n"/>
      <c r="G22" s="95" t="n"/>
      <c r="H22" s="95" t="n"/>
      <c r="I22" s="95" t="n"/>
      <c r="J22" s="96" t="n"/>
    </row>
    <row r="24" ht="18" customHeight="1" s="28">
      <c r="A24" s="43" t="inlineStr">
        <is>
          <t>⚠  HIDE / DELETE THESE 13 COLUMNS BEFORE SENDING TO CLIENT  (all highlighted YELLOW on the Internal Media Buying (B) tab)</t>
        </is>
      </c>
    </row>
    <row r="25">
      <c r="B25" s="44" t="inlineStr">
        <is>
          <t>#</t>
        </is>
      </c>
      <c r="C25" s="44" t="inlineStr">
        <is>
          <t>Column to hide</t>
        </is>
      </c>
      <c r="D25" s="44" t="inlineStr">
        <is>
          <t>Why it is internal-only</t>
        </is>
      </c>
    </row>
    <row r="26">
      <c r="B26" s="45" t="n">
        <v>1</v>
      </c>
      <c r="C26" s="46" t="inlineStr">
        <is>
          <t>Optimization Event</t>
        </is>
      </c>
      <c r="D26" s="47" t="inlineStr">
        <is>
          <t>What each ad set optimises for – internal setup</t>
        </is>
      </c>
      <c r="E26" s="95" t="n"/>
      <c r="F26" s="95" t="n"/>
      <c r="G26" s="95" t="n"/>
      <c r="H26" s="95" t="n"/>
      <c r="I26" s="95" t="n"/>
      <c r="J26" s="96" t="n"/>
    </row>
    <row r="27">
      <c r="B27" s="45" t="n">
        <v>2</v>
      </c>
      <c r="C27" s="46" t="inlineStr">
        <is>
          <t>Bid Strategy</t>
        </is>
      </c>
      <c r="D27" s="47" t="inlineStr">
        <is>
          <t>Lowest Cost vs Cost Cap – execution lever</t>
        </is>
      </c>
      <c r="E27" s="95" t="n"/>
      <c r="F27" s="95" t="n"/>
      <c r="G27" s="95" t="n"/>
      <c r="H27" s="95" t="n"/>
      <c r="I27" s="95" t="n"/>
      <c r="J27" s="96" t="n"/>
    </row>
    <row r="28">
      <c r="B28" s="45" t="n">
        <v>3</v>
      </c>
      <c r="C28" s="46" t="inlineStr">
        <is>
          <t>Bid / Cost Cap (₱)</t>
        </is>
      </c>
      <c r="D28" s="47" t="inlineStr">
        <is>
          <t>The cap value – execution lever</t>
        </is>
      </c>
      <c r="E28" s="95" t="n"/>
      <c r="F28" s="95" t="n"/>
      <c r="G28" s="95" t="n"/>
      <c r="H28" s="95" t="n"/>
      <c r="I28" s="95" t="n"/>
      <c r="J28" s="96" t="n"/>
    </row>
    <row r="29">
      <c r="B29" s="45" t="n">
        <v>4</v>
      </c>
      <c r="C29" s="46" t="inlineStr">
        <is>
          <t>Attribution Setting</t>
        </is>
      </c>
      <c r="D29" s="47" t="inlineStr">
        <is>
          <t>7d click / 1d view – measurement setup</t>
        </is>
      </c>
      <c r="E29" s="95" t="n"/>
      <c r="F29" s="95" t="n"/>
      <c r="G29" s="95" t="n"/>
      <c r="H29" s="95" t="n"/>
      <c r="I29" s="95" t="n"/>
      <c r="J29" s="96" t="n"/>
    </row>
    <row r="30">
      <c r="B30" s="45" t="n">
        <v>5</v>
      </c>
      <c r="C30" s="46" t="inlineStr">
        <is>
          <t>Pacing</t>
        </is>
      </c>
      <c r="D30" s="47" t="inlineStr">
        <is>
          <t>Standard / Accelerated – delivery setup</t>
        </is>
      </c>
      <c r="E30" s="95" t="n"/>
      <c r="F30" s="95" t="n"/>
      <c r="G30" s="95" t="n"/>
      <c r="H30" s="95" t="n"/>
      <c r="I30" s="95" t="n"/>
      <c r="J30" s="96" t="n"/>
    </row>
    <row r="31">
      <c r="B31" s="45" t="n">
        <v>6</v>
      </c>
      <c r="C31" s="46" t="inlineStr">
        <is>
          <t>Frequency Cap</t>
        </is>
      </c>
      <c r="D31" s="47" t="inlineStr">
        <is>
          <t>Impression cap per user – execution lever</t>
        </is>
      </c>
      <c r="E31" s="95" t="n"/>
      <c r="F31" s="95" t="n"/>
      <c r="G31" s="95" t="n"/>
      <c r="H31" s="95" t="n"/>
      <c r="I31" s="95" t="n"/>
      <c r="J31" s="96" t="n"/>
    </row>
    <row r="32">
      <c r="B32" s="45" t="n">
        <v>7</v>
      </c>
      <c r="C32" s="46" t="inlineStr">
        <is>
          <t>Dayparting</t>
        </is>
      </c>
      <c r="D32" s="47" t="inlineStr">
        <is>
          <t>Hour-of-day weighting – execution lever</t>
        </is>
      </c>
      <c r="E32" s="95" t="n"/>
      <c r="F32" s="95" t="n"/>
      <c r="G32" s="95" t="n"/>
      <c r="H32" s="95" t="n"/>
      <c r="I32" s="95" t="n"/>
      <c r="J32" s="96" t="n"/>
    </row>
    <row r="33">
      <c r="B33" s="45" t="n">
        <v>8</v>
      </c>
      <c r="C33" s="46" t="inlineStr">
        <is>
          <t>Creative / Spark Code</t>
        </is>
      </c>
      <c r="D33" s="47" t="inlineStr">
        <is>
          <t>TikTok video ID / Spark auth code – trafficking detail</t>
        </is>
      </c>
      <c r="E33" s="95" t="n"/>
      <c r="F33" s="95" t="n"/>
      <c r="G33" s="95" t="n"/>
      <c r="H33" s="95" t="n"/>
      <c r="I33" s="95" t="n"/>
      <c r="J33" s="96" t="n"/>
    </row>
    <row r="34">
      <c r="B34" s="45" t="n">
        <v>9</v>
      </c>
      <c r="C34" s="46" t="inlineStr">
        <is>
          <t>CPM benchmark (₱)</t>
        </is>
      </c>
      <c r="D34" s="47" t="inlineStr">
        <is>
          <t>Model INPUT assumption (client sees derived CPM only)</t>
        </is>
      </c>
      <c r="E34" s="95" t="n"/>
      <c r="F34" s="95" t="n"/>
      <c r="G34" s="95" t="n"/>
      <c r="H34" s="95" t="n"/>
      <c r="I34" s="95" t="n"/>
      <c r="J34" s="96" t="n"/>
    </row>
    <row r="35">
      <c r="B35" s="45" t="n">
        <v>10</v>
      </c>
      <c r="C35" s="46" t="inlineStr">
        <is>
          <t>CTR benchmark %</t>
        </is>
      </c>
      <c r="D35" s="47" t="inlineStr">
        <is>
          <t>Model INPUT assumption</t>
        </is>
      </c>
      <c r="E35" s="95" t="n"/>
      <c r="F35" s="95" t="n"/>
      <c r="G35" s="95" t="n"/>
      <c r="H35" s="95" t="n"/>
      <c r="I35" s="95" t="n"/>
      <c r="J35" s="96" t="n"/>
    </row>
    <row r="36">
      <c r="B36" s="45" t="n">
        <v>11</v>
      </c>
      <c r="C36" s="46" t="inlineStr">
        <is>
          <t>Frequency benchmark</t>
        </is>
      </c>
      <c r="D36" s="47" t="inlineStr">
        <is>
          <t>Model INPUT assumption</t>
        </is>
      </c>
      <c r="E36" s="95" t="n"/>
      <c r="F36" s="95" t="n"/>
      <c r="G36" s="95" t="n"/>
      <c r="H36" s="95" t="n"/>
      <c r="I36" s="95" t="n"/>
      <c r="J36" s="96" t="n"/>
    </row>
    <row r="37">
      <c r="B37" s="45" t="n">
        <v>12</v>
      </c>
      <c r="C37" s="46" t="inlineStr">
        <is>
          <t>Profile-Visit Rate % (PVR)</t>
        </is>
      </c>
      <c r="D37" s="47" t="inlineStr">
        <is>
          <t>Model INPUT – internal funnel assumption</t>
        </is>
      </c>
      <c r="E37" s="95" t="n"/>
      <c r="F37" s="95" t="n"/>
      <c r="G37" s="95" t="n"/>
      <c r="H37" s="95" t="n"/>
      <c r="I37" s="95" t="n"/>
      <c r="J37" s="96" t="n"/>
    </row>
    <row r="38">
      <c r="B38" s="45" t="n">
        <v>13</v>
      </c>
      <c r="C38" s="46" t="inlineStr">
        <is>
          <t>Visit→Follow Rate % (V2F)</t>
        </is>
      </c>
      <c r="D38" s="47" t="inlineStr">
        <is>
          <t>Model INPUT – internal funnel assumption</t>
        </is>
      </c>
      <c r="E38" s="95" t="n"/>
      <c r="F38" s="95" t="n"/>
      <c r="G38" s="95" t="n"/>
      <c r="H38" s="95" t="n"/>
      <c r="I38" s="95" t="n"/>
      <c r="J38" s="96" t="n"/>
    </row>
    <row r="40" ht="18" customHeight="1" s="28">
      <c r="A40" s="38" t="inlineStr">
        <is>
          <t>GEO STRATEGY — why these 4 metros (low-hanging fruit for fast, efficient TikTok follower growth)</t>
        </is>
      </c>
    </row>
    <row r="41" ht="28" customHeight="1" s="28">
      <c r="B41" s="48" t="inlineStr">
        <is>
          <t>Metro Manila (NCR)</t>
        </is>
      </c>
      <c r="C41" s="47" t="inlineStr">
        <is>
          <t>Largest active-TikTok population in PH + highest skincare/derma spend. The volume anchor – deepest pool of the exact buyer the brand needs.</t>
        </is>
      </c>
      <c r="D41" s="95" t="n"/>
      <c r="E41" s="95" t="n"/>
      <c r="F41" s="95" t="n"/>
      <c r="G41" s="95" t="n"/>
      <c r="H41" s="95" t="n"/>
      <c r="I41" s="95" t="n"/>
      <c r="J41" s="96" t="n"/>
    </row>
    <row r="42" ht="28" customHeight="1" s="28">
      <c r="B42" s="48" t="inlineStr">
        <is>
          <t>Metro Cebu</t>
        </is>
      </c>
      <c r="C42" s="47" t="inlineStr">
        <is>
          <t>#2 urban TikTok market (Visayas hub). High engagement, less advertiser competition than NCR → typically lower CPM/CPF – efficient follower volume.</t>
        </is>
      </c>
      <c r="D42" s="95" t="n"/>
      <c r="E42" s="95" t="n"/>
      <c r="F42" s="95" t="n"/>
      <c r="G42" s="95" t="n"/>
      <c r="H42" s="95" t="n"/>
      <c r="I42" s="95" t="n"/>
      <c r="J42" s="96" t="n"/>
    </row>
    <row r="43" ht="28" customHeight="1" s="28">
      <c r="B43" s="48" t="inlineStr">
        <is>
          <t>Metro Davao</t>
        </is>
      </c>
      <c r="C43" s="47" t="inlineStr">
        <is>
          <t>Dominant Mindanao urban centre. Large young TikTok base, usually the cheapest CPMs of the four – cost-efficient follows.</t>
        </is>
      </c>
      <c r="D43" s="95" t="n"/>
      <c r="E43" s="95" t="n"/>
      <c r="F43" s="95" t="n"/>
      <c r="G43" s="95" t="n"/>
      <c r="H43" s="95" t="n"/>
      <c r="I43" s="95" t="n"/>
      <c r="J43" s="96" t="n"/>
    </row>
    <row r="44" ht="28" customHeight="1" s="28">
      <c r="B44" s="48" t="inlineStr">
        <is>
          <t>CALABARZON urban (Cavite/Laguna/Rizal)</t>
        </is>
      </c>
      <c r="C44" s="47" t="inlineStr">
        <is>
          <t>The NCR commuter belt: huge young population with identical Manila media habits, often a touch cheaper than NCR core – scale without fragmentation.</t>
        </is>
      </c>
      <c r="D44" s="95" t="n"/>
      <c r="E44" s="95" t="n"/>
      <c r="F44" s="95" t="n"/>
      <c r="G44" s="95" t="n"/>
      <c r="H44" s="95" t="n"/>
      <c r="I44" s="95" t="n"/>
      <c r="J44" s="96" t="n"/>
    </row>
    <row r="45" ht="42" customHeight="1" s="28">
      <c r="B45" s="48" t="inlineStr">
        <is>
          <t>Why NOT nationwide</t>
        </is>
      </c>
      <c r="C45" s="47" t="inlineStr">
        <is>
          <t>Deep-province/rural delivery buys cheap-but-low-quality follows that don't convert to customers, fragments the audience and starves TikTok's optimiser. 4 dense metros = high intent + efficient CPF + enough scale for ₱450k.</t>
        </is>
      </c>
      <c r="D45" s="95" t="n"/>
      <c r="E45" s="95" t="n"/>
      <c r="F45" s="95" t="n"/>
      <c r="G45" s="95" t="n"/>
      <c r="H45" s="95" t="n"/>
      <c r="I45" s="95" t="n"/>
      <c r="J45" s="96" t="n"/>
    </row>
    <row r="46" ht="28" customHeight="1" s="28">
      <c r="B46" s="48" t="inlineStr">
        <is>
          <t>Warm/Hot note</t>
        </is>
      </c>
      <c r="C46" s="47" t="inlineStr">
        <is>
          <t>Retargeting &amp; conversion ad sets are behaviour-defined (engagers, profile-visitors), so geo simply inherits the prospecting pools – no separate geo needed.</t>
        </is>
      </c>
      <c r="D46" s="95" t="n"/>
      <c r="E46" s="95" t="n"/>
      <c r="F46" s="95" t="n"/>
      <c r="G46" s="95" t="n"/>
      <c r="H46" s="95" t="n"/>
      <c r="I46" s="95" t="n"/>
      <c r="J46" s="96" t="n"/>
    </row>
  </sheetData>
  <mergeCells count="40">
    <mergeCell ref="D28:J28"/>
    <mergeCell ref="A5:J5"/>
    <mergeCell ref="D9:J9"/>
    <mergeCell ref="D12:J12"/>
    <mergeCell ref="D8:J8"/>
    <mergeCell ref="C42:J42"/>
    <mergeCell ref="D30:J30"/>
    <mergeCell ref="D33:J33"/>
    <mergeCell ref="C45:J45"/>
    <mergeCell ref="D29:J29"/>
    <mergeCell ref="D38:J38"/>
    <mergeCell ref="D14:J14"/>
    <mergeCell ref="C20:J20"/>
    <mergeCell ref="D26:J26"/>
    <mergeCell ref="A40:J40"/>
    <mergeCell ref="D35:J35"/>
    <mergeCell ref="D34:J34"/>
    <mergeCell ref="C44:J44"/>
    <mergeCell ref="D10:J10"/>
    <mergeCell ref="C22:J22"/>
    <mergeCell ref="A24:J24"/>
    <mergeCell ref="C41:J41"/>
    <mergeCell ref="D31:J31"/>
    <mergeCell ref="A1:J1"/>
    <mergeCell ref="C21:J21"/>
    <mergeCell ref="D36:J36"/>
    <mergeCell ref="C43:J43"/>
    <mergeCell ref="C46:J46"/>
    <mergeCell ref="A16:J16"/>
    <mergeCell ref="D13:J13"/>
    <mergeCell ref="D11:J11"/>
    <mergeCell ref="D27:J27"/>
    <mergeCell ref="C17:J17"/>
    <mergeCell ref="D32:J32"/>
    <mergeCell ref="D7:J7"/>
    <mergeCell ref="A3:J3"/>
    <mergeCell ref="C19:J19"/>
    <mergeCell ref="A2:J2"/>
    <mergeCell ref="D37:J37"/>
    <mergeCell ref="C18:J1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30"/>
  <sheetViews>
    <sheetView showGridLines="0" workbookViewId="0">
      <pane xSplit="3" ySplit="5" topLeftCell="D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style="28" min="1" max="1"/>
    <col width="11" customWidth="1" style="28" min="2" max="2"/>
    <col width="11" customWidth="1" style="28" min="3" max="3"/>
    <col width="24" customWidth="1" style="28" min="4" max="4"/>
    <col width="22" customWidth="1" style="28" min="5" max="5"/>
    <col width="9" customWidth="1" style="28" min="6" max="6"/>
    <col width="13" customWidth="1" style="28" min="7" max="7"/>
    <col width="12" customWidth="1" style="28" min="8" max="8"/>
    <col width="12" customWidth="1" style="28" min="9" max="9"/>
    <col width="15" customWidth="1" style="28" min="10" max="10"/>
    <col width="22" customWidth="1" style="28" min="11" max="11"/>
    <col width="30" customWidth="1" style="28" min="12" max="12"/>
    <col width="9" customWidth="1" style="28" min="13" max="13"/>
    <col width="13" customWidth="1" style="28" min="14" max="14"/>
    <col width="24" customWidth="1" style="28" min="15" max="15"/>
    <col width="22" customWidth="1" style="28" min="16" max="16"/>
    <col width="15" customWidth="1" style="28" min="17" max="17"/>
    <col width="17" customWidth="1" style="28" min="18" max="18"/>
    <col width="12" customWidth="1" style="28" min="19" max="19"/>
    <col width="13" customWidth="1" style="28" min="20" max="20"/>
    <col width="11" customWidth="1" style="28" min="21" max="21"/>
    <col width="9" customWidth="1" style="28" min="22" max="22"/>
    <col width="12" customWidth="1" style="28" min="23" max="23"/>
    <col width="10" customWidth="1" style="28" min="24" max="24"/>
  </cols>
  <sheetData>
    <row r="1" ht="24" customHeight="1" s="28">
      <c r="A1" s="36" t="inlineStr">
        <is>
          <t>TITA DERMS — MEDIA PLAN  ·  CLIENT VIEW</t>
        </is>
      </c>
    </row>
    <row r="2" ht="18" customHeight="1" s="28">
      <c r="A2" s="37" t="inlineStr">
        <is>
          <t>Objective: grow Dr. Peach Paz Lao TikTok (+ FB) following  |  Budget ₱450,000  |  01 Jul – 22 Sep 2026 (3 mo)  |  Strategy: amplify only PROVEN organic winners</t>
        </is>
      </c>
    </row>
    <row r="3" ht="18" customHeight="1" s="28">
      <c r="A3" s="49" t="inlineStr">
        <is>
          <t>CONTENT = ENGINE · MEDIA = ACCELERATOR.  Projected ranges modelled on PH benchmarks – directional, not guaranteed.  *Followers/CPF are paid-only estimates; organic lift is upside.</t>
        </is>
      </c>
    </row>
    <row r="5" ht="30" customHeight="1" s="28">
      <c r="A5" s="50" t="inlineStr">
        <is>
          <t>Campaign Phase</t>
        </is>
      </c>
      <c r="B5" s="50" t="inlineStr">
        <is>
          <t>Funnel Stage</t>
        </is>
      </c>
      <c r="C5" s="50" t="inlineStr">
        <is>
          <t>Platform</t>
        </is>
      </c>
      <c r="D5" s="50" t="inlineStr">
        <is>
          <t>Campaign Name</t>
        </is>
      </c>
      <c r="E5" s="50" t="inlineStr">
        <is>
          <t>Objective</t>
        </is>
      </c>
      <c r="F5" s="50" t="inlineStr">
        <is>
          <t>Budget %</t>
        </is>
      </c>
      <c r="G5" s="50" t="inlineStr">
        <is>
          <t>Budget Amount</t>
        </is>
      </c>
      <c r="H5" s="50" t="inlineStr">
        <is>
          <t>Start Date</t>
        </is>
      </c>
      <c r="I5" s="50" t="inlineStr">
        <is>
          <t>End Date</t>
        </is>
      </c>
      <c r="J5" s="50" t="inlineStr">
        <is>
          <t>Duration</t>
        </is>
      </c>
      <c r="K5" s="50" t="inlineStr">
        <is>
          <t>Audience Segment</t>
        </is>
      </c>
      <c r="L5" s="50" t="inlineStr">
        <is>
          <t>Geography</t>
        </is>
      </c>
      <c r="M5" s="50" t="inlineStr">
        <is>
          <t>Age</t>
        </is>
      </c>
      <c r="N5" s="50" t="inlineStr">
        <is>
          <t>Gender</t>
        </is>
      </c>
      <c r="O5" s="50" t="inlineStr">
        <is>
          <t>Placement</t>
        </is>
      </c>
      <c r="P5" s="50" t="inlineStr">
        <is>
          <t>Ad Format</t>
        </is>
      </c>
      <c r="Q5" s="50" t="inlineStr">
        <is>
          <t>KPI</t>
        </is>
      </c>
      <c r="R5" s="50" t="inlineStr">
        <is>
          <t>KPI Target</t>
        </is>
      </c>
      <c r="S5" s="50" t="inlineStr">
        <is>
          <t>Est. Reach</t>
        </is>
      </c>
      <c r="T5" s="50" t="inlineStr">
        <is>
          <t>Est. Impressions</t>
        </is>
      </c>
      <c r="U5" s="50" t="inlineStr">
        <is>
          <t>Est. Clicks</t>
        </is>
      </c>
      <c r="V5" s="50" t="inlineStr">
        <is>
          <t>Est. CTR</t>
        </is>
      </c>
      <c r="W5" s="50" t="inlineStr">
        <is>
          <t>Est. Followers*</t>
        </is>
      </c>
      <c r="X5" s="50" t="inlineStr">
        <is>
          <t>Est. CPF*</t>
        </is>
      </c>
    </row>
    <row r="6" ht="46" customHeight="1" s="28">
      <c r="A6" s="51" t="inlineStr">
        <is>
          <t>1 · LAUNCH (Test &amp; Seed)</t>
        </is>
      </c>
      <c r="B6" s="52" t="inlineStr">
        <is>
          <t>Cold</t>
        </is>
      </c>
      <c r="C6" s="51" t="inlineStr">
        <is>
          <t>TikTok</t>
        </is>
      </c>
      <c r="D6" s="51" t="inlineStr">
        <is>
          <t>TT_Launch_FollowerSeed_Cold</t>
        </is>
      </c>
      <c r="E6" s="51" t="inlineStr">
        <is>
          <t>Community Interaction → Followers</t>
        </is>
      </c>
      <c r="F6" s="53">
        <f>G6/$G$16</f>
        <v/>
      </c>
      <c r="G6" s="54" t="n">
        <v>36000</v>
      </c>
      <c r="H6" s="97" t="n">
        <v>46204</v>
      </c>
      <c r="I6" s="97" t="n">
        <v>46231</v>
      </c>
      <c r="J6" s="51" t="inlineStr">
        <is>
          <t>28 days (~4 wks)</t>
        </is>
      </c>
      <c r="K6" s="51" t="inlineStr">
        <is>
          <t>Cold – Broad PH skincare</t>
        </is>
      </c>
      <c r="L6" s="51" t="inlineStr">
        <is>
          <t>Metro Manila (NCR) · Metro Cebu · Metro Davao · CALABARZON urban (Cavite/Laguna/Rizal)</t>
        </is>
      </c>
      <c r="M6" s="51" t="inlineStr">
        <is>
          <t>18–45</t>
        </is>
      </c>
      <c r="N6" s="51" t="inlineStr">
        <is>
          <t>All (F-skew ~70%)</t>
        </is>
      </c>
      <c r="O6" s="51" t="inlineStr">
        <is>
          <t>TikTok For You feed (Smart Placement)</t>
        </is>
      </c>
      <c r="P6" s="51" t="inlineStr">
        <is>
          <t>In-feed 9:16 video</t>
        </is>
      </c>
      <c r="Q6" s="51" t="inlineStr">
        <is>
          <t>CPF (direct)</t>
        </is>
      </c>
      <c r="R6" s="51" t="inlineStr">
        <is>
          <t>≤ ₱7 CPF</t>
        </is>
      </c>
      <c r="S6" s="56" t="n">
        <v>266667</v>
      </c>
      <c r="T6" s="56" t="n">
        <v>400000</v>
      </c>
      <c r="U6" s="56" t="n">
        <v>4000</v>
      </c>
      <c r="V6" s="53">
        <f>U6/T6</f>
        <v/>
      </c>
      <c r="W6" s="56" t="n">
        <v>5760</v>
      </c>
      <c r="X6" s="98">
        <f>G6/W6</f>
        <v/>
      </c>
    </row>
    <row r="7" ht="46" customHeight="1" s="28">
      <c r="A7" s="51" t="inlineStr">
        <is>
          <t>1 · LAUNCH (Test &amp; Seed)</t>
        </is>
      </c>
      <c r="B7" s="52" t="inlineStr">
        <is>
          <t>Cold</t>
        </is>
      </c>
      <c r="C7" s="51" t="inlineStr">
        <is>
          <t>TikTok</t>
        </is>
      </c>
      <c r="D7" s="51" t="inlineStr">
        <is>
          <t>TT_Launch_VideoViews_ColdBroad</t>
        </is>
      </c>
      <c r="E7" s="51" t="inlineStr">
        <is>
          <t>Video Views (6s focused view)</t>
        </is>
      </c>
      <c r="F7" s="53">
        <f>G7/$G$16</f>
        <v/>
      </c>
      <c r="G7" s="54" t="n">
        <v>48000</v>
      </c>
      <c r="H7" s="97" t="n">
        <v>46204</v>
      </c>
      <c r="I7" s="97" t="n">
        <v>46231</v>
      </c>
      <c r="J7" s="51" t="inlineStr">
        <is>
          <t>28 days (~4 wks)</t>
        </is>
      </c>
      <c r="K7" s="51" t="inlineStr">
        <is>
          <t>Cold – Broad interest test pool</t>
        </is>
      </c>
      <c r="L7" s="51" t="inlineStr">
        <is>
          <t>Metro Manila (NCR) · Metro Cebu · Metro Davao · CALABARZON urban (Cavite/Laguna/Rizal)</t>
        </is>
      </c>
      <c r="M7" s="51" t="inlineStr">
        <is>
          <t>18–45</t>
        </is>
      </c>
      <c r="N7" s="51" t="inlineStr">
        <is>
          <t>All (F-skew ~70%)</t>
        </is>
      </c>
      <c r="O7" s="51" t="inlineStr">
        <is>
          <t>TikTok For You feed (Smart Placement)</t>
        </is>
      </c>
      <c r="P7" s="51" t="inlineStr">
        <is>
          <t>In-feed 9:16 video (3–5 rotated)</t>
        </is>
      </c>
      <c r="Q7" s="51" t="inlineStr">
        <is>
          <t>Cost / 6s view</t>
        </is>
      </c>
      <c r="R7" s="51" t="inlineStr">
        <is>
          <t>≤ ₱0.10; ≥40% avg watch</t>
        </is>
      </c>
      <c r="S7" s="56" t="n">
        <v>311689</v>
      </c>
      <c r="T7" s="56" t="n">
        <v>436364</v>
      </c>
      <c r="U7" s="56" t="n">
        <v>5236</v>
      </c>
      <c r="V7" s="53">
        <f>U7/T7</f>
        <v/>
      </c>
      <c r="W7" s="56" t="n">
        <v>2400</v>
      </c>
      <c r="X7" s="98">
        <f>G7/W7</f>
        <v/>
      </c>
    </row>
    <row r="8" ht="46" customHeight="1" s="28">
      <c r="A8" s="51" t="inlineStr">
        <is>
          <t>2 · SCALING (Amplify Winners)</t>
        </is>
      </c>
      <c r="B8" s="52" t="inlineStr">
        <is>
          <t>Cold</t>
        </is>
      </c>
      <c r="C8" s="51" t="inlineStr">
        <is>
          <t>TikTok</t>
        </is>
      </c>
      <c r="D8" s="51" t="inlineStr">
        <is>
          <t>TT_Scale_SparkAds_ColdBroad</t>
        </is>
      </c>
      <c r="E8" s="51" t="inlineStr">
        <is>
          <t>Reach / Video Views (Spark Ad)</t>
        </is>
      </c>
      <c r="F8" s="53">
        <f>G8/$G$16</f>
        <v/>
      </c>
      <c r="G8" s="54" t="n">
        <v>110000</v>
      </c>
      <c r="H8" s="97" t="n">
        <v>46218</v>
      </c>
      <c r="I8" s="97" t="n">
        <v>46259</v>
      </c>
      <c r="J8" s="51" t="inlineStr">
        <is>
          <t>42 days (~6 wks)</t>
        </is>
      </c>
      <c r="K8" s="51" t="inlineStr">
        <is>
          <t>Cold – Broad + interest stack (proven creative)</t>
        </is>
      </c>
      <c r="L8" s="51" t="inlineStr">
        <is>
          <t>Metro Manila (NCR) · Metro Cebu · Metro Davao · CALABARZON urban (Cavite/Laguna/Rizal)</t>
        </is>
      </c>
      <c r="M8" s="51" t="inlineStr">
        <is>
          <t>18–45</t>
        </is>
      </c>
      <c r="N8" s="51" t="inlineStr">
        <is>
          <t>All (F-skew ~70%)</t>
        </is>
      </c>
      <c r="O8" s="51" t="inlineStr">
        <is>
          <t>TikTok For You feed (Spark Ad off original post)</t>
        </is>
      </c>
      <c r="P8" s="51" t="inlineStr">
        <is>
          <t>Spark Ad – boosted organic 9:16 video</t>
        </is>
      </c>
      <c r="Q8" s="51" t="inlineStr">
        <is>
          <t>Blended CPF</t>
        </is>
      </c>
      <c r="R8" s="51" t="inlineStr">
        <is>
          <t>≤ ₱7.5 CPF</t>
        </is>
      </c>
      <c r="S8" s="56" t="n">
        <v>539216</v>
      </c>
      <c r="T8" s="56" t="n">
        <v>916667</v>
      </c>
      <c r="U8" s="56" t="n">
        <v>12833</v>
      </c>
      <c r="V8" s="53">
        <f>U8/T8</f>
        <v/>
      </c>
      <c r="W8" s="56" t="n">
        <v>15583</v>
      </c>
      <c r="X8" s="98">
        <f>G8/W8</f>
        <v/>
      </c>
    </row>
    <row r="9" ht="46" customHeight="1" s="28">
      <c r="A9" s="51" t="inlineStr">
        <is>
          <t>2 · SCALING (Amplify Winners)</t>
        </is>
      </c>
      <c r="B9" s="58" t="inlineStr">
        <is>
          <t>Cold–Warm</t>
        </is>
      </c>
      <c r="C9" s="51" t="inlineStr">
        <is>
          <t>TikTok</t>
        </is>
      </c>
      <c r="D9" s="51" t="inlineStr">
        <is>
          <t>TT_Scale_SparkAds_Lookalike</t>
        </is>
      </c>
      <c r="E9" s="51" t="inlineStr">
        <is>
          <t>Video Views (Spark Ad, LLA)</t>
        </is>
      </c>
      <c r="F9" s="53">
        <f>G9/$G$16</f>
        <v/>
      </c>
      <c r="G9" s="54" t="n">
        <v>72000</v>
      </c>
      <c r="H9" s="97" t="n">
        <v>46232</v>
      </c>
      <c r="I9" s="97" t="n">
        <v>46259</v>
      </c>
      <c r="J9" s="51" t="inlineStr">
        <is>
          <t>28 days (~4 wks)</t>
        </is>
      </c>
      <c r="K9" s="51" t="inlineStr">
        <is>
          <t>Cold-warm – 1% &amp; 3% Lookalikes</t>
        </is>
      </c>
      <c r="L9" s="51" t="inlineStr">
        <is>
          <t>Metro Manila (NCR) · Metro Cebu · Metro Davao · CALABARZON urban (Cavite/Laguna/Rizal)</t>
        </is>
      </c>
      <c r="M9" s="51" t="inlineStr">
        <is>
          <t>18–45</t>
        </is>
      </c>
      <c r="N9" s="51" t="inlineStr">
        <is>
          <t>All (F-skew ~70%)</t>
        </is>
      </c>
      <c r="O9" s="51" t="inlineStr">
        <is>
          <t>TikTok For You feed (Spark Ad)</t>
        </is>
      </c>
      <c r="P9" s="51" t="inlineStr">
        <is>
          <t>Spark Ad – boosted organic 9:16 video</t>
        </is>
      </c>
      <c r="Q9" s="51" t="inlineStr">
        <is>
          <t>Blended CPF</t>
        </is>
      </c>
      <c r="R9" s="51" t="inlineStr">
        <is>
          <t>≤ ₱7.5 CPF</t>
        </is>
      </c>
      <c r="S9" s="56" t="n">
        <v>307692</v>
      </c>
      <c r="T9" s="56" t="n">
        <v>553846</v>
      </c>
      <c r="U9" s="56" t="n">
        <v>8308</v>
      </c>
      <c r="V9" s="53">
        <f>U9/T9</f>
        <v/>
      </c>
      <c r="W9" s="56" t="n">
        <v>10080</v>
      </c>
      <c r="X9" s="98">
        <f>G9/W9</f>
        <v/>
      </c>
    </row>
    <row r="10" ht="46" customHeight="1" s="28">
      <c r="A10" s="51" t="inlineStr">
        <is>
          <t>3 · RETARGETING (Warm)</t>
        </is>
      </c>
      <c r="B10" s="59" t="inlineStr">
        <is>
          <t>Warm</t>
        </is>
      </c>
      <c r="C10" s="51" t="inlineStr">
        <is>
          <t>TikTok</t>
        </is>
      </c>
      <c r="D10" s="51" t="inlineStr">
        <is>
          <t>TT_Retarget_Spark_Warm</t>
        </is>
      </c>
      <c r="E10" s="51" t="inlineStr">
        <is>
          <t>Video Views / Engagement (Spark, retarget)</t>
        </is>
      </c>
      <c r="F10" s="53">
        <f>G10/$G$16</f>
        <v/>
      </c>
      <c r="G10" s="54" t="n">
        <v>54500</v>
      </c>
      <c r="H10" s="97" t="n">
        <v>46232</v>
      </c>
      <c r="I10" s="97" t="n">
        <v>46287</v>
      </c>
      <c r="J10" s="51" t="inlineStr">
        <is>
          <t>56 days (~8 wks)</t>
        </is>
      </c>
      <c r="K10" s="51" t="inlineStr">
        <is>
          <t>Warm – engagers who didn't follow</t>
        </is>
      </c>
      <c r="L10" s="51" t="inlineStr">
        <is>
          <t>Retargeting pools – behaviour-defined (inherits NCR · Cebu · Davao · CALABARZON)</t>
        </is>
      </c>
      <c r="M10" s="51" t="inlineStr">
        <is>
          <t>18–45</t>
        </is>
      </c>
      <c r="N10" s="51" t="inlineStr">
        <is>
          <t>All (F-skew ~70%)</t>
        </is>
      </c>
      <c r="O10" s="51" t="inlineStr">
        <is>
          <t>TikTok For You feed (Spark Ad)</t>
        </is>
      </c>
      <c r="P10" s="51" t="inlineStr">
        <is>
          <t>Spark Ad – 'series'/sequel of a winner they watched</t>
        </is>
      </c>
      <c r="Q10" s="51" t="inlineStr">
        <is>
          <t>CPF (warm)</t>
        </is>
      </c>
      <c r="R10" s="51" t="inlineStr">
        <is>
          <t>≤ ₱5 CPF</t>
        </is>
      </c>
      <c r="S10" s="56" t="n">
        <v>121111</v>
      </c>
      <c r="T10" s="56" t="n">
        <v>363333</v>
      </c>
      <c r="U10" s="56" t="n">
        <v>8720</v>
      </c>
      <c r="V10" s="53">
        <f>U10/T10</f>
        <v/>
      </c>
      <c r="W10" s="56" t="n">
        <v>11445</v>
      </c>
      <c r="X10" s="98">
        <f>G10/W10</f>
        <v/>
      </c>
    </row>
    <row r="11" ht="46" customHeight="1" s="28">
      <c r="A11" s="51" t="inlineStr">
        <is>
          <t>4 · CONVERSION (Hot → Follow)</t>
        </is>
      </c>
      <c r="B11" s="60" t="inlineStr">
        <is>
          <t>Hot</t>
        </is>
      </c>
      <c r="C11" s="51" t="inlineStr">
        <is>
          <t>TikTok</t>
        </is>
      </c>
      <c r="D11" s="51" t="inlineStr">
        <is>
          <t>TT_Convert_Spark_Hot</t>
        </is>
      </c>
      <c r="E11" s="51" t="inlineStr">
        <is>
          <t>Engagement / Followers (Spark, hot retarget)</t>
        </is>
      </c>
      <c r="F11" s="53">
        <f>G11/$G$16</f>
        <v/>
      </c>
      <c r="G11" s="54" t="n">
        <v>44000</v>
      </c>
      <c r="H11" s="97" t="n">
        <v>46260</v>
      </c>
      <c r="I11" s="97" t="n">
        <v>46287</v>
      </c>
      <c r="J11" s="51" t="inlineStr">
        <is>
          <t>28 days (~4 wks)</t>
        </is>
      </c>
      <c r="K11" s="51" t="inlineStr">
        <is>
          <t>Hot – profile-visitors &amp; savers who didn't follow</t>
        </is>
      </c>
      <c r="L11" s="51" t="inlineStr">
        <is>
          <t>Retargeting pools – behaviour-defined (inherits NCR · Cebu · Davao · CALABARZON)</t>
        </is>
      </c>
      <c r="M11" s="51" t="inlineStr">
        <is>
          <t>18–45</t>
        </is>
      </c>
      <c r="N11" s="51" t="inlineStr">
        <is>
          <t>All (F-skew ~70%)</t>
        </is>
      </c>
      <c r="O11" s="51" t="inlineStr">
        <is>
          <t>TikTok For You feed (Spark Ad)</t>
        </is>
      </c>
      <c r="P11" s="51" t="inlineStr">
        <is>
          <t>Spark Ad – best 'authority + payoff' winner</t>
        </is>
      </c>
      <c r="Q11" s="51" t="inlineStr">
        <is>
          <t>CPF (hot)</t>
        </is>
      </c>
      <c r="R11" s="51" t="inlineStr">
        <is>
          <t>≤ ₱4 CPF</t>
        </is>
      </c>
      <c r="S11" s="56" t="n">
        <v>76191</v>
      </c>
      <c r="T11" s="56" t="n">
        <v>266667</v>
      </c>
      <c r="U11" s="56" t="n">
        <v>8000</v>
      </c>
      <c r="V11" s="53">
        <f>U11/T11</f>
        <v/>
      </c>
      <c r="W11" s="56" t="n">
        <v>11787</v>
      </c>
      <c r="X11" s="98">
        <f>G11/W11</f>
        <v/>
      </c>
    </row>
    <row r="12" ht="46" customHeight="1" s="28">
      <c r="A12" s="51" t="inlineStr">
        <is>
          <t>1 · LAUNCH (Test &amp; Seed)</t>
        </is>
      </c>
      <c r="B12" s="52" t="inlineStr">
        <is>
          <t>Cold</t>
        </is>
      </c>
      <c r="C12" s="51" t="inlineStr">
        <is>
          <t>Facebook</t>
        </is>
      </c>
      <c r="D12" s="51" t="inlineStr">
        <is>
          <t>FB_Launch_VideoViews_ColdTita</t>
        </is>
      </c>
      <c r="E12" s="51" t="inlineStr">
        <is>
          <t>Video Views (ThruPlay)</t>
        </is>
      </c>
      <c r="F12" s="53">
        <f>G12/$G$16</f>
        <v/>
      </c>
      <c r="G12" s="54" t="n">
        <v>16000</v>
      </c>
      <c r="H12" s="97" t="n">
        <v>46204</v>
      </c>
      <c r="I12" s="97" t="n">
        <v>46231</v>
      </c>
      <c r="J12" s="51" t="inlineStr">
        <is>
          <t>28 days (~4 wks)</t>
        </is>
      </c>
      <c r="K12" s="51" t="inlineStr">
        <is>
          <t>Cold – the literal 'Tita' demographic</t>
        </is>
      </c>
      <c r="L12" s="51" t="inlineStr">
        <is>
          <t>Metro Manila (NCR) · Metro Cebu · Metro Davao · CALABARZON (province-tolerant, 35–55)</t>
        </is>
      </c>
      <c r="M12" s="51" t="inlineStr">
        <is>
          <t>35–55</t>
        </is>
      </c>
      <c r="N12" s="51" t="inlineStr">
        <is>
          <t>Female</t>
        </is>
      </c>
      <c r="O12" s="51" t="inlineStr">
        <is>
          <t>FB Feed + Reels + in-stream (no Audience Network)</t>
        </is>
      </c>
      <c r="P12" s="51" t="inlineStr">
        <is>
          <t>Reels 9:16 + 1:1 feed video</t>
        </is>
      </c>
      <c r="Q12" s="51" t="inlineStr">
        <is>
          <t>Cost / ThruPlay</t>
        </is>
      </c>
      <c r="R12" s="51" t="inlineStr">
        <is>
          <t>≤ ₱0.45; shares ≥1%</t>
        </is>
      </c>
      <c r="S12" s="56" t="n">
        <v>142857</v>
      </c>
      <c r="T12" s="56" t="n">
        <v>228571</v>
      </c>
      <c r="U12" s="56" t="n">
        <v>2057</v>
      </c>
      <c r="V12" s="53">
        <f>U12/T12</f>
        <v/>
      </c>
      <c r="W12" s="56" t="n">
        <v>617</v>
      </c>
      <c r="X12" s="98">
        <f>G12/W12</f>
        <v/>
      </c>
    </row>
    <row r="13" ht="46" customHeight="1" s="28">
      <c r="A13" s="51" t="inlineStr">
        <is>
          <t>2 · SCALING (Amplify Winners)</t>
        </is>
      </c>
      <c r="B13" s="52" t="inlineStr">
        <is>
          <t>Cold</t>
        </is>
      </c>
      <c r="C13" s="51" t="inlineStr">
        <is>
          <t>Facebook</t>
        </is>
      </c>
      <c r="D13" s="51" t="inlineStr">
        <is>
          <t>FB_Scale_Engagement_ColdTita</t>
        </is>
      </c>
      <c r="E13" s="51" t="inlineStr">
        <is>
          <t>Engagement (on-post engagement)</t>
        </is>
      </c>
      <c r="F13" s="53">
        <f>G13/$G$16</f>
        <v/>
      </c>
      <c r="G13" s="54" t="n">
        <v>31500</v>
      </c>
      <c r="H13" s="97" t="n">
        <v>46232</v>
      </c>
      <c r="I13" s="97" t="n">
        <v>46259</v>
      </c>
      <c r="J13" s="51" t="inlineStr">
        <is>
          <t>28 days (~4 wks)</t>
        </is>
      </c>
      <c r="K13" s="51" t="inlineStr">
        <is>
          <t>Cold – Tita 35–55 + LLA of sharers</t>
        </is>
      </c>
      <c r="L13" s="51" t="inlineStr">
        <is>
          <t>Metro Manila (NCR) · Metro Cebu · Metro Davao · CALABARZON (province-tolerant, 35–55)</t>
        </is>
      </c>
      <c r="M13" s="51" t="inlineStr">
        <is>
          <t>35–55</t>
        </is>
      </c>
      <c r="N13" s="51" t="inlineStr">
        <is>
          <t>Female</t>
        </is>
      </c>
      <c r="O13" s="51" t="inlineStr">
        <is>
          <t>FB Feed + Reels (no AN)</t>
        </is>
      </c>
      <c r="P13" s="51" t="inlineStr">
        <is>
          <t>1:1 / 9:16 captioned video + link-less post</t>
        </is>
      </c>
      <c r="Q13" s="51" t="inlineStr">
        <is>
          <t>Cost / engagement</t>
        </is>
      </c>
      <c r="R13" s="51" t="inlineStr">
        <is>
          <t>≤ ₱1; shares ≥1%</t>
        </is>
      </c>
      <c r="S13" s="56" t="n">
        <v>218750</v>
      </c>
      <c r="T13" s="56" t="n">
        <v>393750</v>
      </c>
      <c r="U13" s="56" t="n">
        <v>3938</v>
      </c>
      <c r="V13" s="53">
        <f>U13/T13</f>
        <v/>
      </c>
      <c r="W13" s="56" t="n">
        <v>1906</v>
      </c>
      <c r="X13" s="98">
        <f>G13/W13</f>
        <v/>
      </c>
    </row>
    <row r="14" ht="46" customHeight="1" s="28">
      <c r="A14" s="51" t="inlineStr">
        <is>
          <t>3 · RETARGETING (Warm)</t>
        </is>
      </c>
      <c r="B14" s="59" t="inlineStr">
        <is>
          <t>Warm</t>
        </is>
      </c>
      <c r="C14" s="51" t="inlineStr">
        <is>
          <t>Facebook</t>
        </is>
      </c>
      <c r="D14" s="51" t="inlineStr">
        <is>
          <t>FB_Retarget_ProfileVisits_Warm</t>
        </is>
      </c>
      <c r="E14" s="51" t="inlineStr">
        <is>
          <t>Traffic / Page visits</t>
        </is>
      </c>
      <c r="F14" s="53">
        <f>G14/$G$16</f>
        <v/>
      </c>
      <c r="G14" s="54" t="n">
        <v>21000</v>
      </c>
      <c r="H14" s="97" t="n">
        <v>46232</v>
      </c>
      <c r="I14" s="97" t="n">
        <v>46287</v>
      </c>
      <c r="J14" s="51" t="inlineStr">
        <is>
          <t>56 days (~8 wks)</t>
        </is>
      </c>
      <c r="K14" s="51" t="inlineStr">
        <is>
          <t>Warm – FB video-viewers &amp; Page engagers (non-fans)</t>
        </is>
      </c>
      <c r="L14" s="51" t="inlineStr">
        <is>
          <t>Retargeting pools – behaviour-defined (inherits NCR · Cebu · Davao · CALABARZON)</t>
        </is>
      </c>
      <c r="M14" s="51" t="inlineStr">
        <is>
          <t>35–55</t>
        </is>
      </c>
      <c r="N14" s="51" t="inlineStr">
        <is>
          <t>Female</t>
        </is>
      </c>
      <c r="O14" s="51" t="inlineStr">
        <is>
          <t>FB Feed + Reels</t>
        </is>
      </c>
      <c r="P14" s="51" t="inlineStr">
        <is>
          <t>Feed video + Page-follow CTA post</t>
        </is>
      </c>
      <c r="Q14" s="51" t="inlineStr">
        <is>
          <t>Cost / Page visit</t>
        </is>
      </c>
      <c r="R14" s="51" t="inlineStr">
        <is>
          <t>≤ ₱6; visit→follow ≥5%</t>
        </is>
      </c>
      <c r="S14" s="56" t="n">
        <v>68182</v>
      </c>
      <c r="T14" s="56" t="n">
        <v>190909</v>
      </c>
      <c r="U14" s="56" t="n">
        <v>3055</v>
      </c>
      <c r="V14" s="53">
        <f>U14/T14</f>
        <v/>
      </c>
      <c r="W14" s="56" t="n">
        <v>3465</v>
      </c>
      <c r="X14" s="98">
        <f>G14/W14</f>
        <v/>
      </c>
    </row>
    <row r="15" ht="46" customHeight="1" s="28">
      <c r="A15" s="51" t="inlineStr">
        <is>
          <t>4 · CONVERSION (Hot → Follow)</t>
        </is>
      </c>
      <c r="B15" s="59" t="inlineStr">
        <is>
          <t>Warm</t>
        </is>
      </c>
      <c r="C15" s="51" t="inlineStr">
        <is>
          <t>Facebook</t>
        </is>
      </c>
      <c r="D15" s="51" t="inlineStr">
        <is>
          <t>FB_Convert_PageFollow_Warm</t>
        </is>
      </c>
      <c r="E15" s="51" t="inlineStr">
        <is>
          <t>Traffic / Page follows</t>
        </is>
      </c>
      <c r="F15" s="53">
        <f>G15/$G$16</f>
        <v/>
      </c>
      <c r="G15" s="54" t="n">
        <v>17000</v>
      </c>
      <c r="H15" s="97" t="n">
        <v>46260</v>
      </c>
      <c r="I15" s="97" t="n">
        <v>46287</v>
      </c>
      <c r="J15" s="51" t="inlineStr">
        <is>
          <t>28 days (~4 wks)</t>
        </is>
      </c>
      <c r="K15" s="51" t="inlineStr">
        <is>
          <t>Warm-hot – FB engagers &amp; video 95%-viewers</t>
        </is>
      </c>
      <c r="L15" s="51" t="inlineStr">
        <is>
          <t>Retargeting pools – behaviour-defined (inherits NCR · Cebu · Davao · CALABARZON)</t>
        </is>
      </c>
      <c r="M15" s="51" t="inlineStr">
        <is>
          <t>35–55</t>
        </is>
      </c>
      <c r="N15" s="51" t="inlineStr">
        <is>
          <t>Female</t>
        </is>
      </c>
      <c r="O15" s="51" t="inlineStr">
        <is>
          <t>FB Feed + Reels</t>
        </is>
      </c>
      <c r="P15" s="51" t="inlineStr">
        <is>
          <t>Feed video + Page-follow CTA</t>
        </is>
      </c>
      <c r="Q15" s="51" t="inlineStr">
        <is>
          <t>Cost / Page follow</t>
        </is>
      </c>
      <c r="R15" s="51" t="inlineStr">
        <is>
          <t>≤ ₱5</t>
        </is>
      </c>
      <c r="S15" s="56" t="n">
        <v>44271</v>
      </c>
      <c r="T15" s="56" t="n">
        <v>141667</v>
      </c>
      <c r="U15" s="56" t="n">
        <v>3117</v>
      </c>
      <c r="V15" s="53">
        <f>U15/T15</f>
        <v/>
      </c>
      <c r="W15" s="56" t="n">
        <v>3230</v>
      </c>
      <c r="X15" s="98">
        <f>G15/W15</f>
        <v/>
      </c>
    </row>
    <row r="16" ht="20" customHeight="1" s="28">
      <c r="A16" s="61" t="n"/>
      <c r="B16" s="61" t="n"/>
      <c r="C16" s="61" t="n"/>
      <c r="D16" s="62" t="inlineStr">
        <is>
          <t>TOTAL / BLENDED</t>
        </is>
      </c>
      <c r="E16" s="62" t="n"/>
      <c r="F16" s="63">
        <f>SUM(F6:F15)</f>
        <v/>
      </c>
      <c r="G16" s="64">
        <f>SUM(G6:G15)</f>
        <v/>
      </c>
      <c r="H16" s="61" t="n"/>
      <c r="I16" s="61" t="n"/>
      <c r="J16" s="61" t="n"/>
      <c r="K16" s="61" t="n"/>
      <c r="L16" s="61" t="n"/>
      <c r="M16" s="61" t="n"/>
      <c r="N16" s="61" t="n"/>
      <c r="O16" s="61" t="n"/>
      <c r="P16" s="61" t="n"/>
      <c r="Q16" s="61" t="n"/>
      <c r="R16" s="61" t="n"/>
      <c r="S16" s="65">
        <f>SUM(S6:S15)</f>
        <v/>
      </c>
      <c r="T16" s="65">
        <f>SUM(T6:T15)</f>
        <v/>
      </c>
      <c r="U16" s="65">
        <f>SUM(U6:U15)</f>
        <v/>
      </c>
      <c r="V16" s="63">
        <f>U16/T16</f>
        <v/>
      </c>
      <c r="W16" s="65">
        <f>SUM(W6:W15)</f>
        <v/>
      </c>
      <c r="X16" s="99">
        <f>G16/W16</f>
        <v/>
      </c>
    </row>
    <row r="18" ht="16" customHeight="1" s="28">
      <c r="A18" s="67" t="inlineStr">
        <is>
          <t>HIGH-LEVEL STRATEGY</t>
        </is>
      </c>
    </row>
    <row r="19" ht="28" customHeight="1" s="28">
      <c r="A19" s="68" t="inlineStr">
        <is>
          <t>• 4 funnel phases over 12 weeks: (1) LAUNCH – test creatives &amp; seed social proof; (2) SCALING – pour budget into Spark Ads on proven organic winners (the engine); (3) RETARGETING – nudge warm engagers who didn't follow; (4) CONVERSION – hot finisher with a direct follow ask.</t>
        </is>
      </c>
    </row>
    <row r="20" ht="28" customHeight="1" s="28">
      <c r="A20" s="68" t="inlineStr">
        <is>
          <t>• Media only amplifies content that has ALREADY proven organic traction. Paid views on Spark Ads count back to the original post, compounding organic reach.</t>
        </is>
      </c>
    </row>
    <row r="21" ht="28" customHeight="1" s="28">
      <c r="A21" s="68" t="inlineStr">
        <is>
          <t>• Targeting concentrates on 4 high-density metros (Metro Manila/NCR, Metro Cebu, Metro Davao, CALABARZON) – the fastest, most cost-efficient route to real TikTok followers.</t>
        </is>
      </c>
    </row>
    <row r="22" ht="28" customHeight="1" s="28">
      <c r="A22" s="68" t="inlineStr">
        <is>
          <t>• Budget → TikTok 81% (₱364,500) as the primary follower engine; Facebook 19% (₱85,500) to reach the 35–55 'Tita' demographic that lives on FB and shares into family group chats.</t>
        </is>
      </c>
    </row>
    <row r="23" ht="16" customHeight="1" s="28">
      <c r="A23" s="67" t="inlineStr">
        <is>
          <t>EXPECTED KPIs (paid, modelled)</t>
        </is>
      </c>
    </row>
    <row r="24" ht="28" customHeight="1" s="28">
      <c r="A24" s="68" t="inlineStr">
        <is>
          <t>• Paid followers: ~66,273 over the quarter   •   Paid blended CPF: ~₱6.79   •   CPF on follow-optimised lines: ~₱5.78   •   Reach: ~2,096,626   •   Impressions: ~3,891,774</t>
        </is>
      </c>
    </row>
    <row r="25" ht="28" customHeight="1" s="28">
      <c r="A25" s="68" t="inlineStr">
        <is>
          <t>• Organic upside (NOT included in the figures above): Spark amplification typically drives additional organic follows on top of paid. At a conservative +0.5× organic, effective CPF ≈ ₱4.53; figures shown are deliberately paid-only so they are defensible.</t>
        </is>
      </c>
    </row>
    <row r="26" ht="16" customHeight="1" s="28">
      <c r="A26" s="67" t="inlineStr">
        <is>
          <t>FLIGHTING</t>
        </is>
      </c>
    </row>
    <row r="27" ht="16" customHeight="1" s="28">
      <c r="A27" s="68" t="inlineStr">
        <is>
          <t>PHASE 1 LAUNCH · 01–28 Jul – TikTok-heavy testing + small follower seed; prove organic winners.</t>
        </is>
      </c>
    </row>
    <row r="28" ht="16" customHeight="1" s="28">
      <c r="A28" s="68" t="inlineStr">
        <is>
          <t>PHASE 2 SCALING · 15 Jul–25 Aug (overlap) – largest budget; Spark Ads on winners + Lookalikes.</t>
        </is>
      </c>
    </row>
    <row r="29" ht="16" customHeight="1" s="28">
      <c r="A29" s="68" t="inlineStr">
        <is>
          <t>PHASE 3 RETARGETING · 29 Jul–22 Sep – always-on warm layer nudging non-followers.</t>
        </is>
      </c>
    </row>
    <row r="30" ht="16" customHeight="1" s="28">
      <c r="A30" s="68" t="inlineStr">
        <is>
          <t>PHASE 4 CONVERSION · 26 Aug–22 Sep – hot-retarget finisher, direct follow ask at lowest CPF.</t>
        </is>
      </c>
    </row>
  </sheetData>
  <mergeCells count="16">
    <mergeCell ref="A27:X27"/>
    <mergeCell ref="A3:X3"/>
    <mergeCell ref="A21:X21"/>
    <mergeCell ref="A30:X30"/>
    <mergeCell ref="A29:X29"/>
    <mergeCell ref="A20:X20"/>
    <mergeCell ref="A24:X24"/>
    <mergeCell ref="A2:X2"/>
    <mergeCell ref="A26:X26"/>
    <mergeCell ref="A25:X25"/>
    <mergeCell ref="A28:X28"/>
    <mergeCell ref="A19:X19"/>
    <mergeCell ref="A1:X1"/>
    <mergeCell ref="A23:X23"/>
    <mergeCell ref="A22:X22"/>
    <mergeCell ref="A18:X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5"/>
  <sheetViews>
    <sheetView showGridLines="0" workbookViewId="0">
      <selection activeCell="A1" sqref="A1"/>
    </sheetView>
  </sheetViews>
  <sheetFormatPr baseColWidth="8" defaultRowHeight="15"/>
  <cols>
    <col width="3" customWidth="1" style="28" min="1" max="1"/>
    <col width="34" customWidth="1" style="28" min="2" max="2"/>
    <col width="16" customWidth="1" style="28" min="3" max="3"/>
    <col width="40" customWidth="1" style="28" min="4" max="4"/>
    <col width="15" customWidth="1" style="28" min="5" max="5"/>
    <col width="15" customWidth="1" style="28" min="6" max="6"/>
    <col width="15" customWidth="1" style="28" min="7" max="7"/>
  </cols>
  <sheetData>
    <row r="1" ht="26" customHeight="1" s="28">
      <c r="A1" s="36" t="inlineStr">
        <is>
          <t>TITA DERMS — MEDIA PLAN  ·  COSTING: AGENCY FEE, VAT &amp; EWT</t>
        </is>
      </c>
    </row>
    <row r="2" ht="28" customHeight="1" s="28">
      <c r="A2" s="37" t="inlineStr">
        <is>
          <t>Currency PHP (₱)  |  All figures are LIVE FORMULAS off the 4 yellow input cells — change a rate and every total recomputes  |  VAT-registered agency assumed</t>
        </is>
      </c>
    </row>
    <row r="4" ht="18" customHeight="1" s="28">
      <c r="A4" s="38" t="inlineStr">
        <is>
          <t>① INPUTS  —  editable (yellow). Everything below is calculated from these four cells.</t>
        </is>
      </c>
    </row>
    <row r="5">
      <c r="B5" s="39" t="inlineStr">
        <is>
          <t>Input</t>
        </is>
      </c>
      <c r="C5" s="39" t="inlineStr">
        <is>
          <t>Value</t>
        </is>
      </c>
      <c r="D5" s="39" t="inlineStr">
        <is>
          <t>What it means</t>
        </is>
      </c>
      <c r="E5" s="95" t="n"/>
      <c r="F5" s="95" t="n"/>
      <c r="G5" s="96" t="n"/>
    </row>
    <row r="6" ht="27" customHeight="1" s="28">
      <c r="B6" s="100" t="inlineStr">
        <is>
          <t>Media working budget (net ad spend)</t>
        </is>
      </c>
      <c r="C6" s="101" t="n">
        <v>450000</v>
      </c>
      <c r="D6" s="47" t="inlineStr">
        <is>
          <t>The ₱450,000 that actually reaches TikTok &amp; Facebook as ad spend. Unchanged — the follower projections depend on this full amount being spent on media.</t>
        </is>
      </c>
    </row>
    <row r="7" ht="27" customHeight="1" s="28">
      <c r="B7" s="100" t="inlineStr">
        <is>
          <t>Agency fee rate</t>
        </is>
      </c>
      <c r="C7" s="102" t="n">
        <v>0.15</v>
      </c>
      <c r="D7" s="47" t="inlineStr">
        <is>
          <t>15% — the agency's service charge for planning, building, running &amp; optimising the campaign.</t>
        </is>
      </c>
    </row>
    <row r="8" ht="20" customHeight="1" s="28">
      <c r="B8" s="100" t="inlineStr">
        <is>
          <t>VAT rate</t>
        </is>
      </c>
      <c r="C8" s="102" t="n">
        <v>0.12</v>
      </c>
      <c r="D8" s="47" t="inlineStr">
        <is>
          <t>12% — Philippine value-added tax charged on the agency's SERVICE (the fee).</t>
        </is>
      </c>
    </row>
    <row r="9" ht="27" customHeight="1" s="28">
      <c r="B9" s="100" t="inlineStr">
        <is>
          <t>EWT rate (creditable withholding)</t>
        </is>
      </c>
      <c r="C9" s="102" t="n">
        <v>0.25</v>
      </c>
      <c r="D9" s="47" t="inlineStr">
        <is>
          <t>25% — as instructed. Withheld by the client from the agency fee and remitted to the BIR (see note ⑥ on standard rates).</t>
        </is>
      </c>
    </row>
    <row r="11" ht="28" customHeight="1" s="28">
      <c r="A11" s="38" t="inlineStr">
        <is>
          <t>② WHAT THE CLIENT PAYS  —  Recommended structure (media = pass-through, VAT charged on the agency fee only)</t>
        </is>
      </c>
    </row>
    <row r="12">
      <c r="B12" s="39" t="inlineStr">
        <is>
          <t>Line item</t>
        </is>
      </c>
      <c r="C12" s="39" t="inlineStr">
        <is>
          <t>Amount</t>
        </is>
      </c>
      <c r="D12" s="39" t="inlineStr">
        <is>
          <t>How it is calculated</t>
        </is>
      </c>
      <c r="E12" s="61" t="n"/>
      <c r="F12" s="39" t="inlineStr">
        <is>
          <t>On top or deducted?</t>
        </is>
      </c>
      <c r="G12" s="96" t="n"/>
    </row>
    <row r="13" ht="18" customHeight="1" s="28">
      <c r="B13" s="103" t="inlineStr">
        <is>
          <t>Media working budget</t>
        </is>
      </c>
      <c r="C13" s="104">
        <f>C6</f>
        <v/>
      </c>
      <c r="D13" s="105" t="inlineStr">
        <is>
          <t>Client-approved ad spend (input)</t>
        </is>
      </c>
      <c r="E13" s="106" t="n"/>
      <c r="F13" s="107" t="inlineStr">
        <is>
          <t>Pass-through — reaches the platforms in full</t>
        </is>
      </c>
    </row>
    <row r="14" ht="18" customHeight="1" s="28">
      <c r="B14" s="103" t="inlineStr">
        <is>
          <t>Agency fee (15%)</t>
        </is>
      </c>
      <c r="C14" s="104">
        <f>C6*C7</f>
        <v/>
      </c>
      <c r="D14" s="105">
        <f> Media × 15%  ( =C6*C7 )</f>
        <v/>
      </c>
      <c r="E14" s="106" t="n"/>
      <c r="F14" s="108" t="inlineStr">
        <is>
          <t>ON TOP of the media budget</t>
        </is>
      </c>
    </row>
    <row r="15" ht="18" customHeight="1" s="28">
      <c r="B15" s="103" t="inlineStr">
        <is>
          <t>VAT (12% on the agency fee)</t>
        </is>
      </c>
      <c r="C15" s="104">
        <f>C6*C7*C8</f>
        <v/>
      </c>
      <c r="D15" s="105">
        <f> Agency fee × 12%  ( =C14*C8 )</f>
        <v/>
      </c>
      <c r="E15" s="106" t="n"/>
      <c r="F15" s="108" t="inlineStr">
        <is>
          <t>ON TOP (agency's output VAT)</t>
        </is>
      </c>
    </row>
    <row r="16" ht="22" customHeight="1" s="28">
      <c r="B16" s="109" t="inlineStr">
        <is>
          <t>TOTAL CLIENT INVESTMENT</t>
        </is>
      </c>
      <c r="C16" s="110">
        <f>C13+C14+C15</f>
        <v/>
      </c>
      <c r="D16" s="111">
        <f> Media + Fee + VAT  ( =C13+C14+C15 )</f>
        <v/>
      </c>
      <c r="E16" s="61" t="n"/>
      <c r="F16" s="112" t="inlineStr">
        <is>
          <t>What the client pays out</t>
        </is>
      </c>
    </row>
    <row r="18" ht="28" customHeight="1" s="28">
      <c r="A18" s="38" t="inlineStr">
        <is>
          <t>③ EWT — DEDUCTED from the agency's fee, NOT added to the client's bill (creditable withholding tax)</t>
        </is>
      </c>
    </row>
    <row r="19" ht="18" customHeight="1" s="28">
      <c r="B19" s="103" t="inlineStr">
        <is>
          <t>EWT withheld (25% of the fee, ex-VAT)</t>
        </is>
      </c>
      <c r="C19" s="104">
        <f>C14*C9</f>
        <v/>
      </c>
      <c r="D19" s="105">
        <f> Agency fee × 25%  ( =C14*C9 )</f>
        <v/>
      </c>
      <c r="E19" s="106" t="n"/>
      <c r="F19" s="113" t="inlineStr">
        <is>
          <t>Client remits this to the BIR</t>
        </is>
      </c>
    </row>
    <row r="20" ht="18" customHeight="1" s="28">
      <c r="B20" s="109" t="inlineStr">
        <is>
          <t>Net cash released to the agency</t>
        </is>
      </c>
      <c r="C20" s="110">
        <f>C14+C15-C19</f>
        <v/>
      </c>
      <c r="D20" s="111">
        <f> Fee + VAT − EWT  ( =C14+C15-C19 )</f>
        <v/>
      </c>
      <c r="E20" s="61" t="n"/>
      <c r="F20" s="112" t="inlineStr">
        <is>
          <t>Agency also receives BIR Form 2307</t>
        </is>
      </c>
    </row>
    <row r="21" ht="54" customHeight="1" s="28">
      <c r="A21" s="114" t="inlineStr">
        <is>
          <t>EWT is NOT an extra charge to the client. The client's total outlay stays at the TOTAL CLIENT INVESTMENT above. EWT simply re-routes part of the agency's fee: instead of paying it all to the agency, the client pays ₱ of it to the BIR on the agency's behalf and hands the agency a BIR Form 2307 certificate. The agency later credits that 2307 against its own income tax — so for the agency it is a prepaid tax, not a lost cost.</t>
        </is>
      </c>
    </row>
    <row r="23" ht="18" customHeight="1" s="28">
      <c r="A23" s="38" t="inlineStr">
        <is>
          <t>④ WHERE THE TOTAL CLIENT INVESTMENT GOES  (reconciliation — proves nothing is double-counted)</t>
        </is>
      </c>
    </row>
    <row r="24">
      <c r="B24" s="39" t="inlineStr">
        <is>
          <t>Recipient</t>
        </is>
      </c>
      <c r="C24" s="39" t="inlineStr">
        <is>
          <t>Amount</t>
        </is>
      </c>
      <c r="D24" s="39" t="inlineStr">
        <is>
          <t>Detail</t>
        </is>
      </c>
      <c r="E24" s="95" t="n"/>
      <c r="F24" s="95" t="n"/>
      <c r="G24" s="96" t="n"/>
    </row>
    <row r="25" ht="17" customHeight="1" s="28">
      <c r="B25" s="103" t="inlineStr">
        <is>
          <t>TikTok &amp; Facebook (ad platforms)</t>
        </is>
      </c>
      <c r="C25" s="115">
        <f>C13</f>
        <v/>
      </c>
      <c r="D25" s="116" t="inlineStr">
        <is>
          <t>The full media working budget — buys the impressions, reach, clicks &amp; follows.</t>
        </is>
      </c>
    </row>
    <row r="26" ht="17" customHeight="1" s="28">
      <c r="B26" s="103" t="inlineStr">
        <is>
          <t>BIR (EWT remitted by the client)</t>
        </is>
      </c>
      <c r="C26" s="115">
        <f>C19</f>
        <v/>
      </c>
      <c r="D26" s="116" t="inlineStr">
        <is>
          <t>Withheld from the agency fee; supported by BIR Form 2307 issued to the agency.</t>
        </is>
      </c>
    </row>
    <row r="27" ht="17" customHeight="1" s="28">
      <c r="B27" s="103" t="inlineStr">
        <is>
          <t>Agency (net cash)</t>
        </is>
      </c>
      <c r="C27" s="115">
        <f>C14+C15-C19</f>
        <v/>
      </c>
      <c r="D27" s="116" t="inlineStr">
        <is>
          <t>Fee + VAT collected, less the EWT the client already remitted to the BIR.</t>
        </is>
      </c>
    </row>
    <row r="28" ht="19" customHeight="1" s="28">
      <c r="B28" s="109" t="inlineStr">
        <is>
          <t>TOTAL (must equal Client Investment)</t>
        </is>
      </c>
      <c r="C28" s="110">
        <f>SUM(C25:C27)</f>
        <v/>
      </c>
      <c r="D28" s="117" t="inlineStr">
        <is>
          <t>Ties back to the TOTAL CLIENT INVESTMENT (C16) exactly ✓</t>
        </is>
      </c>
    </row>
    <row r="30" ht="18" customHeight="1" s="28">
      <c r="A30" s="38" t="inlineStr">
        <is>
          <t>⑤ ON TOP vs DEDUCTED — the one-line answer</t>
        </is>
      </c>
    </row>
    <row r="31">
      <c r="B31" s="39" t="inlineStr">
        <is>
          <t>Charge</t>
        </is>
      </c>
      <c r="C31" s="39" t="inlineStr">
        <is>
          <t>Treatment</t>
        </is>
      </c>
      <c r="D31" s="39" t="inlineStr">
        <is>
          <t>Why</t>
        </is>
      </c>
      <c r="E31" s="95" t="n"/>
      <c r="F31" s="95" t="n"/>
      <c r="G31" s="96" t="n"/>
    </row>
    <row r="32" ht="27" customHeight="1" s="28">
      <c r="B32" s="100" t="inlineStr">
        <is>
          <t>Agency fee (15%)</t>
        </is>
      </c>
      <c r="C32" s="118" t="inlineStr">
        <is>
          <t>ADDED on top</t>
        </is>
      </c>
      <c r="D32" s="116" t="inlineStr">
        <is>
          <t>It is the agency's earnings for running the campaign — a real, additional charge to the client.</t>
        </is>
      </c>
    </row>
    <row r="33" ht="18" customHeight="1" s="28">
      <c r="B33" s="100" t="inlineStr">
        <is>
          <t>VAT (12%)</t>
        </is>
      </c>
      <c r="C33" s="118" t="inlineStr">
        <is>
          <t>ADDED on top</t>
        </is>
      </c>
      <c r="D33" s="116" t="inlineStr">
        <is>
          <t>Output VAT the agency must collect on its service fee and remit to the BIR.</t>
        </is>
      </c>
    </row>
    <row r="34" ht="27" customHeight="1" s="28">
      <c r="B34" s="100" t="inlineStr">
        <is>
          <t>EWT (25%)</t>
        </is>
      </c>
      <c r="C34" s="119" t="inlineStr">
        <is>
          <t>DEDUCTED from the fee</t>
        </is>
      </c>
      <c r="D34" s="116" t="inlineStr">
        <is>
          <t>Creditable tax the client withholds from the agency and remits to the BIR; the agency recovers it via Form 2307. Cash-neutral to the client's total.</t>
        </is>
      </c>
    </row>
    <row r="36" ht="18" customHeight="1" s="28">
      <c r="A36" s="38" t="inlineStr">
        <is>
          <t>⑥ HOW TO STRUCTURE VAT — two valid methods, and which we recommend</t>
        </is>
      </c>
    </row>
    <row r="37">
      <c r="B37" s="39" t="inlineStr">
        <is>
          <t>Method</t>
        </is>
      </c>
      <c r="C37" s="39" t="inlineStr">
        <is>
          <t>VAT base</t>
        </is>
      </c>
      <c r="D37" s="39" t="inlineStr">
        <is>
          <t>VAT amount</t>
        </is>
      </c>
      <c r="E37" s="39" t="inlineStr">
        <is>
          <t>Total client cost</t>
        </is>
      </c>
      <c r="F37" s="39" t="inlineStr">
        <is>
          <t>Verdict</t>
        </is>
      </c>
    </row>
    <row r="38" ht="26" customHeight="1" s="28">
      <c r="B38" s="120" t="inlineStr">
        <is>
          <t>A · Media as pass-through (RECOMMENDED)</t>
        </is>
      </c>
      <c r="C38" s="121" t="inlineStr">
        <is>
          <t>Agency fee only</t>
        </is>
      </c>
      <c r="D38" s="122">
        <f>C14*C8</f>
        <v/>
      </c>
      <c r="E38" s="123">
        <f>C13+C14+C14*C8</f>
        <v/>
      </c>
      <c r="F38" s="124" t="inlineStr">
        <is>
          <t>Leaner bill; VAT only on the agency's real value-add</t>
        </is>
      </c>
      <c r="G38" s="96" t="n"/>
    </row>
    <row r="39" ht="30" customHeight="1" s="28">
      <c r="B39" s="100" t="inlineStr">
        <is>
          <t>B · Agency bills media as its own sale (gross-up)</t>
        </is>
      </c>
      <c r="C39" s="116" t="inlineStr">
        <is>
          <t>Media + agency fee</t>
        </is>
      </c>
      <c r="D39" s="115">
        <f>(C13+C14)*C8</f>
        <v/>
      </c>
      <c r="E39" s="115">
        <f>C13+C14+(C13+C14)*C8</f>
        <v/>
      </c>
      <c r="F39" s="116" t="inlineStr">
        <is>
          <t>Charges the client 12% on pass-through media too — dearer, only right if the agency is the merchant-of-record reselling media</t>
        </is>
      </c>
      <c r="G39" s="96" t="n"/>
    </row>
    <row r="40" ht="108" customHeight="1" s="28">
      <c r="A40" s="125" t="inlineStr">
        <is>
          <t>RECOMMENDATION for a Philippine digital marketing agency: use Method A. (1) The ₱450,000 media is money the agency lays out to TikTok/Meta on the client's behalf — economically a reimbursement, not the agency's own sale, so charging 12% VAT on it (~₱54,000) inflates the bill for no added value. (2) Under RA 12023 (VAT on Digital Services, in force 2025) the foreign platforms already carry the 12% VAT on the ad spend; a VAT-registered agency accounts for it via reverse-charge / withholding and claims it back as input VAT — so re-charging VAT on media would double-tax it. (3) The agency's own VATable sale is its SERVICE — the 15% fee — which is exactly what Method A taxes. Bill media at net (pass-through) and add VAT only to the fee. Use Method B only if the contract makes the agency the principal/merchant-of-record that resells media at a marked-up price.</t>
        </is>
      </c>
    </row>
    <row r="42" ht="18" customHeight="1" s="28">
      <c r="A42" s="77" t="inlineStr">
        <is>
          <t>⑦ NOTE ON THE 25% EWT RATE  (please read — the rate is an editable input above)</t>
        </is>
      </c>
    </row>
    <row r="43" ht="81" customHeight="1" s="28">
      <c r="A43" s="126" t="inlineStr">
        <is>
          <t>The 25% EWT has been applied exactly as instructed (input cell C9). For context: the BIR's standard CREDITABLE withholding rates on payments to a marketing / advertising agency are much lower — typically 2% for agency &amp; contractor service fees (RR 11-2018 / TRAIN), or 5%–15% for professional / management fees. 25% is above the usual schedule, so before invoicing please confirm the correct rate with your accountant. Because it is a single input cell, changing it (e.g. to 2%) instantly updates the EWT, the net-to-agency and the reconciliation — the client's TOTAL CLIENT INVESTMENT does not change, since EWT is deducted from the fee, never added on top.</t>
        </is>
      </c>
    </row>
    <row r="45" ht="27" customHeight="1" s="28">
      <c r="A45" s="127" t="inlineStr">
        <is>
          <t>Prepared as part of the revised Tita Derms media plan · figures in PHP · VAT-registered agency assumed · this tab is fully formula-linked and auditable.</t>
        </is>
      </c>
    </row>
  </sheetData>
  <mergeCells count="36">
    <mergeCell ref="D9:G9"/>
    <mergeCell ref="F16:G16"/>
    <mergeCell ref="D8:G8"/>
    <mergeCell ref="D25:G25"/>
    <mergeCell ref="F19:G19"/>
    <mergeCell ref="A4:G4"/>
    <mergeCell ref="D24:G24"/>
    <mergeCell ref="D33:G33"/>
    <mergeCell ref="A43:G43"/>
    <mergeCell ref="D5:G5"/>
    <mergeCell ref="F12:G12"/>
    <mergeCell ref="D26:G26"/>
    <mergeCell ref="A40:G40"/>
    <mergeCell ref="F15:G15"/>
    <mergeCell ref="F20:G20"/>
    <mergeCell ref="A30:G30"/>
    <mergeCell ref="D34:G34"/>
    <mergeCell ref="A11:G11"/>
    <mergeCell ref="A45:G45"/>
    <mergeCell ref="A36:G36"/>
    <mergeCell ref="D31:G31"/>
    <mergeCell ref="A1:G1"/>
    <mergeCell ref="F38:G38"/>
    <mergeCell ref="D6:G6"/>
    <mergeCell ref="F13:G13"/>
    <mergeCell ref="D27:G27"/>
    <mergeCell ref="D32:G32"/>
    <mergeCell ref="F39:G39"/>
    <mergeCell ref="A18:G18"/>
    <mergeCell ref="A21:G21"/>
    <mergeCell ref="D7:G7"/>
    <mergeCell ref="A2:G2"/>
    <mergeCell ref="F14:G14"/>
    <mergeCell ref="D28:G28"/>
    <mergeCell ref="A42:G42"/>
    <mergeCell ref="A23:G2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M29"/>
  <sheetViews>
    <sheetView showGridLines="0" workbookViewId="0">
      <pane xSplit="5" ySplit="5" topLeftCell="F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7" customWidth="1" style="28" min="1" max="1"/>
    <col width="11" customWidth="1" style="28" min="2" max="2"/>
    <col width="10" customWidth="1" style="28" min="3" max="3"/>
    <col width="24" customWidth="1" style="28" min="4" max="4"/>
    <col width="20" customWidth="1" style="28" min="5" max="5"/>
    <col width="22" customWidth="1" style="28" min="6" max="6"/>
    <col width="13" customWidth="1" style="28" min="7" max="7"/>
    <col width="12" customWidth="1" style="28" min="8" max="8"/>
    <col width="17" customWidth="1" style="28" min="9" max="9"/>
    <col width="10" customWidth="1" style="28" min="10" max="10"/>
    <col width="8" customWidth="1" style="28" min="11" max="11"/>
    <col width="12" customWidth="1" style="28" min="12" max="12"/>
    <col width="11" customWidth="1" style="28" min="13" max="13"/>
    <col width="12" customWidth="1" style="28" min="14" max="14"/>
    <col width="12" customWidth="1" style="28" min="15" max="15"/>
    <col width="7" customWidth="1" style="28" min="16" max="16"/>
    <col width="28" customWidth="1" style="28" min="17" max="17"/>
    <col width="9" customWidth="1" style="28" min="18" max="18"/>
    <col width="17" customWidth="1" style="28" min="19" max="19"/>
    <col width="30" customWidth="1" style="28" min="20" max="20"/>
    <col width="24" customWidth="1" style="28" min="21" max="21"/>
    <col width="22" customWidth="1" style="28" min="22" max="22"/>
    <col width="13" customWidth="1" style="28" min="23" max="23"/>
    <col width="17" customWidth="1" style="28" min="24" max="24"/>
    <col width="24" customWidth="1" style="28" min="25" max="25"/>
    <col width="11" customWidth="1" style="28" min="26" max="26"/>
    <col width="11" customWidth="1" style="28" min="27" max="27"/>
    <col width="11" customWidth="1" style="28" min="28" max="28"/>
    <col width="12" customWidth="1" style="28" min="29" max="29"/>
    <col width="12" customWidth="1" style="28" min="30" max="30"/>
    <col width="12" customWidth="1" style="28" min="31" max="31"/>
    <col width="11" customWidth="1" style="28" min="32" max="32"/>
    <col width="10" customWidth="1" style="28" min="33" max="33"/>
    <col width="9" customWidth="1" style="28" min="34" max="34"/>
    <col width="12" customWidth="1" style="28" min="35" max="35"/>
    <col width="11" customWidth="1" style="28" min="36" max="36"/>
    <col width="9" customWidth="1" style="28" min="37" max="37"/>
    <col width="15" customWidth="1" style="28" min="38" max="38"/>
    <col width="17" customWidth="1" style="28" min="39" max="39"/>
  </cols>
  <sheetData>
    <row r="1" ht="24" customHeight="1" s="28">
      <c r="A1" s="36" t="inlineStr">
        <is>
          <t>TITA DERMS — MEDIA PLAN  ·  INTERNAL MEDIA BUYING VIEW (B)</t>
        </is>
      </c>
    </row>
    <row r="2" ht="18" customHeight="1" s="28">
      <c r="A2" s="69" t="inlineStr">
        <is>
          <t>Full execution detail. YELLOW = internal setup columns hidden from the client draft (restored here). HIDE/DELETE the 13 yellow columns before sending to client – see Summary tab.</t>
        </is>
      </c>
    </row>
    <row r="3" ht="18" customHeight="1" s="28">
      <c r="A3" s="70" t="inlineStr">
        <is>
          <t>Budget ₱450,000 (TikTok 81% / Facebook 19%)  ·  01 Jul–22 Sep 2026  ·  Followers derived: Impr→Profile Visits→Follows. Inputs (yellow) drive every projection.</t>
        </is>
      </c>
    </row>
    <row r="5" ht="30" customHeight="1" s="28">
      <c r="A5" s="50" t="inlineStr">
        <is>
          <t>Campaign Phase</t>
        </is>
      </c>
      <c r="B5" s="50" t="inlineStr">
        <is>
          <t>Funnel Stage</t>
        </is>
      </c>
      <c r="C5" s="50" t="inlineStr">
        <is>
          <t>Platform</t>
        </is>
      </c>
      <c r="D5" s="50" t="inlineStr">
        <is>
          <t>Campaign Name / Ad Set</t>
        </is>
      </c>
      <c r="E5" s="50" t="inlineStr">
        <is>
          <t>Objective</t>
        </is>
      </c>
      <c r="F5" s="71" t="inlineStr">
        <is>
          <t>Optimization Event</t>
        </is>
      </c>
      <c r="G5" s="71" t="inlineStr">
        <is>
          <t>Bid Strategy</t>
        </is>
      </c>
      <c r="H5" s="71" t="inlineStr">
        <is>
          <t>Bid / Cost Cap (₱)</t>
        </is>
      </c>
      <c r="I5" s="71" t="inlineStr">
        <is>
          <t>Attribution Setting</t>
        </is>
      </c>
      <c r="J5" s="71" t="inlineStr">
        <is>
          <t>Pacing</t>
        </is>
      </c>
      <c r="K5" s="50" t="inlineStr">
        <is>
          <t>Budget %</t>
        </is>
      </c>
      <c r="L5" s="50" t="inlineStr">
        <is>
          <t>Budget Amount</t>
        </is>
      </c>
      <c r="M5" s="50" t="inlineStr">
        <is>
          <t>Daily Budget</t>
        </is>
      </c>
      <c r="N5" s="50" t="inlineStr">
        <is>
          <t>Start Date</t>
        </is>
      </c>
      <c r="O5" s="50" t="inlineStr">
        <is>
          <t>End Date</t>
        </is>
      </c>
      <c r="P5" s="50" t="inlineStr">
        <is>
          <t># Days</t>
        </is>
      </c>
      <c r="Q5" s="50" t="inlineStr">
        <is>
          <t>Geography</t>
        </is>
      </c>
      <c r="R5" s="50" t="inlineStr">
        <is>
          <t>Age</t>
        </is>
      </c>
      <c r="S5" s="50" t="inlineStr">
        <is>
          <t>Gender</t>
        </is>
      </c>
      <c r="T5" s="50" t="inlineStr">
        <is>
          <t>Interest / Behavior Targeting</t>
        </is>
      </c>
      <c r="U5" s="50" t="inlineStr">
        <is>
          <t>Placement</t>
        </is>
      </c>
      <c r="V5" s="50" t="inlineStr">
        <is>
          <t>Ad Format</t>
        </is>
      </c>
      <c r="W5" s="71" t="inlineStr">
        <is>
          <t>Frequency Cap</t>
        </is>
      </c>
      <c r="X5" s="71" t="inlineStr">
        <is>
          <t>Dayparting</t>
        </is>
      </c>
      <c r="Y5" s="71" t="inlineStr">
        <is>
          <t>Creative / Spark Code</t>
        </is>
      </c>
      <c r="Z5" s="71" t="inlineStr">
        <is>
          <t>CPM benchmark (₱)</t>
        </is>
      </c>
      <c r="AA5" s="71" t="inlineStr">
        <is>
          <t>CTR benchmark</t>
        </is>
      </c>
      <c r="AB5" s="71" t="inlineStr">
        <is>
          <t>Frequency benchmark</t>
        </is>
      </c>
      <c r="AC5" s="71" t="inlineStr">
        <is>
          <t>Profile-Visit Rate (PVR)</t>
        </is>
      </c>
      <c r="AD5" s="71" t="inlineStr">
        <is>
          <t>Visit→Follow Rate (V2F)</t>
        </is>
      </c>
      <c r="AE5" s="50" t="inlineStr">
        <is>
          <t>Est. Impressions</t>
        </is>
      </c>
      <c r="AF5" s="50" t="inlineStr">
        <is>
          <t>Est. Reach</t>
        </is>
      </c>
      <c r="AG5" s="50" t="inlineStr">
        <is>
          <t>Est. Clicks</t>
        </is>
      </c>
      <c r="AH5" s="50" t="inlineStr">
        <is>
          <t>Est. CPC</t>
        </is>
      </c>
      <c r="AI5" s="50" t="inlineStr">
        <is>
          <t>Est. Profile Visits</t>
        </is>
      </c>
      <c r="AJ5" s="50" t="inlineStr">
        <is>
          <t>Est. Followers</t>
        </is>
      </c>
      <c r="AK5" s="50" t="inlineStr">
        <is>
          <t>Est. CPF</t>
        </is>
      </c>
      <c r="AL5" s="50" t="inlineStr">
        <is>
          <t>KPI</t>
        </is>
      </c>
      <c r="AM5" s="50" t="inlineStr">
        <is>
          <t>KPI Target</t>
        </is>
      </c>
    </row>
    <row r="6" ht="46" customHeight="1" s="28">
      <c r="A6" s="51" t="inlineStr">
        <is>
          <t>1 · LAUNCH (Test &amp; Seed)</t>
        </is>
      </c>
      <c r="B6" s="52" t="inlineStr">
        <is>
          <t>Cold</t>
        </is>
      </c>
      <c r="C6" s="51" t="inlineStr">
        <is>
          <t>TikTok</t>
        </is>
      </c>
      <c r="D6" s="51" t="inlineStr">
        <is>
          <t>TT_Launch_FollowerSeed_Cold</t>
        </is>
      </c>
      <c r="E6" s="51" t="inlineStr">
        <is>
          <t>Community Interaction → Followers</t>
        </is>
      </c>
      <c r="F6" s="72" t="inlineStr">
        <is>
          <t>Community Interaction (Profile Visits)</t>
        </is>
      </c>
      <c r="G6" s="72" t="inlineStr">
        <is>
          <t>Lowest Cost</t>
        </is>
      </c>
      <c r="H6" s="73" t="inlineStr">
        <is>
          <t>—</t>
        </is>
      </c>
      <c r="I6" s="72" t="inlineStr">
        <is>
          <t>7-day click / 1-day view</t>
        </is>
      </c>
      <c r="J6" s="72" t="inlineStr">
        <is>
          <t>Standard</t>
        </is>
      </c>
      <c r="K6" s="53">
        <f>L6/$L$16</f>
        <v/>
      </c>
      <c r="L6" s="54" t="n">
        <v>36000</v>
      </c>
      <c r="M6" s="54">
        <f>L6/P6</f>
        <v/>
      </c>
      <c r="N6" s="97" t="n">
        <v>46204</v>
      </c>
      <c r="O6" s="97" t="n">
        <v>46231</v>
      </c>
      <c r="P6" s="51" t="n">
        <v>28</v>
      </c>
      <c r="Q6" s="51" t="inlineStr">
        <is>
          <t>Metro Manila (NCR) · Metro Cebu · Metro Davao · CALABARZON urban (Cavite/Laguna/Rizal)</t>
        </is>
      </c>
      <c r="R6" s="51" t="inlineStr">
        <is>
          <t>18–45</t>
        </is>
      </c>
      <c r="S6" s="51" t="inlineStr">
        <is>
          <t>All (F-skew ~70%)</t>
        </is>
      </c>
      <c r="T6" s="51" t="inlineStr">
        <is>
          <t>Skincare, beauty, dermatology, K-beauty, self-care, Watsons, sunscreen</t>
        </is>
      </c>
      <c r="U6" s="51" t="inlineStr">
        <is>
          <t>TikTok For You feed (Smart Placement)</t>
        </is>
      </c>
      <c r="V6" s="51" t="inlineStr">
        <is>
          <t>In-feed 9:16 video</t>
        </is>
      </c>
      <c r="W6" s="72" t="inlineStr">
        <is>
          <t>1 / 2 days</t>
        </is>
      </c>
      <c r="X6" s="72" t="inlineStr">
        <is>
          <t>All day · evening skew (6pm–12mn)</t>
        </is>
      </c>
      <c r="Y6" s="72" t="inlineStr">
        <is>
          <t>SPARK-TT-01 (TBD: insert TikTok video ID)</t>
        </is>
      </c>
      <c r="Z6" s="73" t="n">
        <v>90</v>
      </c>
      <c r="AA6" s="74" t="n">
        <v>0.01</v>
      </c>
      <c r="AB6" s="75" t="n">
        <v>1.5</v>
      </c>
      <c r="AC6" s="74" t="n">
        <v>0.045</v>
      </c>
      <c r="AD6" s="74" t="n">
        <v>0.32</v>
      </c>
      <c r="AE6" s="56">
        <f>L6/Z6*1000</f>
        <v/>
      </c>
      <c r="AF6" s="56">
        <f>AE6/AB6</f>
        <v/>
      </c>
      <c r="AG6" s="56">
        <f>AE6*AA6</f>
        <v/>
      </c>
      <c r="AH6" s="98">
        <f>L6/AG6</f>
        <v/>
      </c>
      <c r="AI6" s="56">
        <f>AE6*AC6</f>
        <v/>
      </c>
      <c r="AJ6" s="56">
        <f>AI6*AD6</f>
        <v/>
      </c>
      <c r="AK6" s="98">
        <f>L6/AJ6</f>
        <v/>
      </c>
      <c r="AL6" s="51" t="inlineStr">
        <is>
          <t>CPF (direct)</t>
        </is>
      </c>
      <c r="AM6" s="51" t="inlineStr">
        <is>
          <t>≤ ₱7 CPF</t>
        </is>
      </c>
    </row>
    <row r="7" ht="46" customHeight="1" s="28">
      <c r="A7" s="51" t="inlineStr">
        <is>
          <t>1 · LAUNCH (Test &amp; Seed)</t>
        </is>
      </c>
      <c r="B7" s="52" t="inlineStr">
        <is>
          <t>Cold</t>
        </is>
      </c>
      <c r="C7" s="51" t="inlineStr">
        <is>
          <t>TikTok</t>
        </is>
      </c>
      <c r="D7" s="51" t="inlineStr">
        <is>
          <t>TT_Launch_VideoViews_ColdBroad</t>
        </is>
      </c>
      <c r="E7" s="51" t="inlineStr">
        <is>
          <t>Video Views (6s focused view)</t>
        </is>
      </c>
      <c r="F7" s="72" t="inlineStr">
        <is>
          <t>6-Second Focused View</t>
        </is>
      </c>
      <c r="G7" s="72" t="inlineStr">
        <is>
          <t>Lowest Cost</t>
        </is>
      </c>
      <c r="H7" s="73" t="inlineStr">
        <is>
          <t>—</t>
        </is>
      </c>
      <c r="I7" s="72" t="inlineStr">
        <is>
          <t>7-day click / 1-day view</t>
        </is>
      </c>
      <c r="J7" s="72" t="inlineStr">
        <is>
          <t>Standard</t>
        </is>
      </c>
      <c r="K7" s="53">
        <f>L7/$L$16</f>
        <v/>
      </c>
      <c r="L7" s="54" t="n">
        <v>48000</v>
      </c>
      <c r="M7" s="54">
        <f>L7/P7</f>
        <v/>
      </c>
      <c r="N7" s="97" t="n">
        <v>46204</v>
      </c>
      <c r="O7" s="97" t="n">
        <v>46231</v>
      </c>
      <c r="P7" s="51" t="n">
        <v>28</v>
      </c>
      <c r="Q7" s="51" t="inlineStr">
        <is>
          <t>Metro Manila (NCR) · Metro Cebu · Metro Davao · CALABARZON urban (Cavite/Laguna/Rizal)</t>
        </is>
      </c>
      <c r="R7" s="51" t="inlineStr">
        <is>
          <t>18–45</t>
        </is>
      </c>
      <c r="S7" s="51" t="inlineStr">
        <is>
          <t>All (F-skew ~70%)</t>
        </is>
      </c>
      <c r="T7" s="51" t="inlineStr">
        <is>
          <t>Skincare, acne, anti-aging, makeup, derma clinics, K-beauty, sunscreen, self-care</t>
        </is>
      </c>
      <c r="U7" s="51" t="inlineStr">
        <is>
          <t>TikTok For You feed (Smart Placement)</t>
        </is>
      </c>
      <c r="V7" s="51" t="inlineStr">
        <is>
          <t>In-feed 9:16 video (3–5 rotated)</t>
        </is>
      </c>
      <c r="W7" s="72" t="inlineStr">
        <is>
          <t>1 / day</t>
        </is>
      </c>
      <c r="X7" s="72" t="inlineStr">
        <is>
          <t>All day · evening skew</t>
        </is>
      </c>
      <c r="Y7" s="72" t="inlineStr">
        <is>
          <t>TEST-POOL (rotate 3–5 organic cuts)</t>
        </is>
      </c>
      <c r="Z7" s="73" t="n">
        <v>110</v>
      </c>
      <c r="AA7" s="74" t="n">
        <v>0.012</v>
      </c>
      <c r="AB7" s="75" t="n">
        <v>1.4</v>
      </c>
      <c r="AC7" s="74" t="n">
        <v>0.025</v>
      </c>
      <c r="AD7" s="74" t="n">
        <v>0.22</v>
      </c>
      <c r="AE7" s="56">
        <f>L7/Z7*1000</f>
        <v/>
      </c>
      <c r="AF7" s="56">
        <f>AE7/AB7</f>
        <v/>
      </c>
      <c r="AG7" s="56">
        <f>AE7*AA7</f>
        <v/>
      </c>
      <c r="AH7" s="98">
        <f>L7/AG7</f>
        <v/>
      </c>
      <c r="AI7" s="56">
        <f>AE7*AC7</f>
        <v/>
      </c>
      <c r="AJ7" s="56">
        <f>AI7*AD7</f>
        <v/>
      </c>
      <c r="AK7" s="98">
        <f>L7/AJ7</f>
        <v/>
      </c>
      <c r="AL7" s="51" t="inlineStr">
        <is>
          <t>Cost / 6s view</t>
        </is>
      </c>
      <c r="AM7" s="51" t="inlineStr">
        <is>
          <t>≤ ₱0.10; ≥40% avg watch</t>
        </is>
      </c>
    </row>
    <row r="8" ht="46" customHeight="1" s="28">
      <c r="A8" s="51" t="inlineStr">
        <is>
          <t>2 · SCALING (Amplify Winners)</t>
        </is>
      </c>
      <c r="B8" s="52" t="inlineStr">
        <is>
          <t>Cold</t>
        </is>
      </c>
      <c r="C8" s="51" t="inlineStr">
        <is>
          <t>TikTok</t>
        </is>
      </c>
      <c r="D8" s="51" t="inlineStr">
        <is>
          <t>TT_Scale_SparkAds_ColdBroad</t>
        </is>
      </c>
      <c r="E8" s="51" t="inlineStr">
        <is>
          <t>Reach / Video Views (Spark Ad)</t>
        </is>
      </c>
      <c r="F8" s="72" t="inlineStr">
        <is>
          <t>Video View / Reach (Spark)</t>
        </is>
      </c>
      <c r="G8" s="72" t="inlineStr">
        <is>
          <t>Lowest Cost</t>
        </is>
      </c>
      <c r="H8" s="73" t="inlineStr">
        <is>
          <t>—</t>
        </is>
      </c>
      <c r="I8" s="72" t="inlineStr">
        <is>
          <t>7-day click / 1-day view</t>
        </is>
      </c>
      <c r="J8" s="72" t="inlineStr">
        <is>
          <t>Standard</t>
        </is>
      </c>
      <c r="K8" s="53">
        <f>L8/$L$16</f>
        <v/>
      </c>
      <c r="L8" s="54" t="n">
        <v>110000</v>
      </c>
      <c r="M8" s="54">
        <f>L8/P8</f>
        <v/>
      </c>
      <c r="N8" s="97" t="n">
        <v>46218</v>
      </c>
      <c r="O8" s="97" t="n">
        <v>46259</v>
      </c>
      <c r="P8" s="51" t="n">
        <v>42</v>
      </c>
      <c r="Q8" s="51" t="inlineStr">
        <is>
          <t>Metro Manila (NCR) · Metro Cebu · Metro Davao · CALABARZON urban (Cavite/Laguna/Rizal)</t>
        </is>
      </c>
      <c r="R8" s="51" t="inlineStr">
        <is>
          <t>18–45</t>
        </is>
      </c>
      <c r="S8" s="51" t="inlineStr">
        <is>
          <t>All (F-skew ~70%)</t>
        </is>
      </c>
      <c r="T8" s="51" t="inlineStr">
        <is>
          <t>Skincare, acne, anti-aging, K-beauty, sunscreen, derma, self-care (stacked)</t>
        </is>
      </c>
      <c r="U8" s="51" t="inlineStr">
        <is>
          <t>TikTok For You feed (Spark Ad off original post)</t>
        </is>
      </c>
      <c r="V8" s="51" t="inlineStr">
        <is>
          <t>Spark Ad – boosted organic 9:16 video</t>
        </is>
      </c>
      <c r="W8" s="72" t="inlineStr">
        <is>
          <t>2 / 3 days</t>
        </is>
      </c>
      <c r="X8" s="72" t="inlineStr">
        <is>
          <t>All day · evening skew</t>
        </is>
      </c>
      <c r="Y8" s="72" t="inlineStr">
        <is>
          <t>SPARK-TT-WINNER (TBD: top organic video ID)</t>
        </is>
      </c>
      <c r="Z8" s="73" t="n">
        <v>120</v>
      </c>
      <c r="AA8" s="74" t="n">
        <v>0.014</v>
      </c>
      <c r="AB8" s="75" t="n">
        <v>1.7</v>
      </c>
      <c r="AC8" s="74" t="n">
        <v>0.05</v>
      </c>
      <c r="AD8" s="74" t="n">
        <v>0.34</v>
      </c>
      <c r="AE8" s="56">
        <f>L8/Z8*1000</f>
        <v/>
      </c>
      <c r="AF8" s="56">
        <f>AE8/AB8</f>
        <v/>
      </c>
      <c r="AG8" s="56">
        <f>AE8*AA8</f>
        <v/>
      </c>
      <c r="AH8" s="98">
        <f>L8/AG8</f>
        <v/>
      </c>
      <c r="AI8" s="56">
        <f>AE8*AC8</f>
        <v/>
      </c>
      <c r="AJ8" s="56">
        <f>AI8*AD8</f>
        <v/>
      </c>
      <c r="AK8" s="98">
        <f>L8/AJ8</f>
        <v/>
      </c>
      <c r="AL8" s="51" t="inlineStr">
        <is>
          <t>Blended CPF</t>
        </is>
      </c>
      <c r="AM8" s="51" t="inlineStr">
        <is>
          <t>≤ ₱7.5 CPF</t>
        </is>
      </c>
    </row>
    <row r="9" ht="46" customHeight="1" s="28">
      <c r="A9" s="51" t="inlineStr">
        <is>
          <t>2 · SCALING (Amplify Winners)</t>
        </is>
      </c>
      <c r="B9" s="58" t="inlineStr">
        <is>
          <t>Cold–Warm</t>
        </is>
      </c>
      <c r="C9" s="51" t="inlineStr">
        <is>
          <t>TikTok</t>
        </is>
      </c>
      <c r="D9" s="51" t="inlineStr">
        <is>
          <t>TT_Scale_SparkAds_Lookalike</t>
        </is>
      </c>
      <c r="E9" s="51" t="inlineStr">
        <is>
          <t>Video Views (Spark Ad, LLA)</t>
        </is>
      </c>
      <c r="F9" s="72" t="inlineStr">
        <is>
          <t>Video View (Spark, LLA)</t>
        </is>
      </c>
      <c r="G9" s="72" t="inlineStr">
        <is>
          <t>Lowest Cost</t>
        </is>
      </c>
      <c r="H9" s="73" t="inlineStr">
        <is>
          <t>—</t>
        </is>
      </c>
      <c r="I9" s="72" t="inlineStr">
        <is>
          <t>7-day click / 1-day view</t>
        </is>
      </c>
      <c r="J9" s="72" t="inlineStr">
        <is>
          <t>Standard</t>
        </is>
      </c>
      <c r="K9" s="53">
        <f>L9/$L$16</f>
        <v/>
      </c>
      <c r="L9" s="54" t="n">
        <v>72000</v>
      </c>
      <c r="M9" s="54">
        <f>L9/P9</f>
        <v/>
      </c>
      <c r="N9" s="97" t="n">
        <v>46232</v>
      </c>
      <c r="O9" s="97" t="n">
        <v>46259</v>
      </c>
      <c r="P9" s="51" t="n">
        <v>28</v>
      </c>
      <c r="Q9" s="51" t="inlineStr">
        <is>
          <t>Metro Manila (NCR) · Metro Cebu · Metro Davao · CALABARZON urban (Cavite/Laguna/Rizal)</t>
        </is>
      </c>
      <c r="R9" s="51" t="inlineStr">
        <is>
          <t>18–45</t>
        </is>
      </c>
      <c r="S9" s="51" t="inlineStr">
        <is>
          <t>All (F-skew ~70%)</t>
        </is>
      </c>
      <c r="T9" s="51" t="inlineStr">
        <is>
          <t>Layered on LLA of video-50%-viewers &amp; engagers (no hard interest cap)</t>
        </is>
      </c>
      <c r="U9" s="51" t="inlineStr">
        <is>
          <t>TikTok For You feed (Spark Ad)</t>
        </is>
      </c>
      <c r="V9" s="51" t="inlineStr">
        <is>
          <t>Spark Ad – boosted organic 9:16 video</t>
        </is>
      </c>
      <c r="W9" s="72" t="inlineStr">
        <is>
          <t>2 / 3 days</t>
        </is>
      </c>
      <c r="X9" s="72" t="inlineStr">
        <is>
          <t>All day · evening skew</t>
        </is>
      </c>
      <c r="Y9" s="72" t="inlineStr">
        <is>
          <t>SPARK-TT-WINNER (same proven IDs)</t>
        </is>
      </c>
      <c r="Z9" s="73" t="n">
        <v>130</v>
      </c>
      <c r="AA9" s="74" t="n">
        <v>0.015</v>
      </c>
      <c r="AB9" s="75" t="n">
        <v>1.8</v>
      </c>
      <c r="AC9" s="74" t="n">
        <v>0.052</v>
      </c>
      <c r="AD9" s="74" t="n">
        <v>0.35</v>
      </c>
      <c r="AE9" s="56">
        <f>L9/Z9*1000</f>
        <v/>
      </c>
      <c r="AF9" s="56">
        <f>AE9/AB9</f>
        <v/>
      </c>
      <c r="AG9" s="56">
        <f>AE9*AA9</f>
        <v/>
      </c>
      <c r="AH9" s="98">
        <f>L9/AG9</f>
        <v/>
      </c>
      <c r="AI9" s="56">
        <f>AE9*AC9</f>
        <v/>
      </c>
      <c r="AJ9" s="56">
        <f>AI9*AD9</f>
        <v/>
      </c>
      <c r="AK9" s="98">
        <f>L9/AJ9</f>
        <v/>
      </c>
      <c r="AL9" s="51" t="inlineStr">
        <is>
          <t>Blended CPF</t>
        </is>
      </c>
      <c r="AM9" s="51" t="inlineStr">
        <is>
          <t>≤ ₱7.5 CPF</t>
        </is>
      </c>
    </row>
    <row r="10" ht="46" customHeight="1" s="28">
      <c r="A10" s="51" t="inlineStr">
        <is>
          <t>3 · RETARGETING (Warm)</t>
        </is>
      </c>
      <c r="B10" s="59" t="inlineStr">
        <is>
          <t>Warm</t>
        </is>
      </c>
      <c r="C10" s="51" t="inlineStr">
        <is>
          <t>TikTok</t>
        </is>
      </c>
      <c r="D10" s="51" t="inlineStr">
        <is>
          <t>TT_Retarget_Spark_Warm</t>
        </is>
      </c>
      <c r="E10" s="51" t="inlineStr">
        <is>
          <t>Video Views / Engagement (Spark, retarget)</t>
        </is>
      </c>
      <c r="F10" s="72" t="inlineStr">
        <is>
          <t>Profile Visits / Engagement (Spark RT)</t>
        </is>
      </c>
      <c r="G10" s="72" t="inlineStr">
        <is>
          <t>Cost Cap</t>
        </is>
      </c>
      <c r="H10" s="73" t="n">
        <v>5</v>
      </c>
      <c r="I10" s="72" t="inlineStr">
        <is>
          <t>7-day click / 1-day view</t>
        </is>
      </c>
      <c r="J10" s="72" t="inlineStr">
        <is>
          <t>Standard</t>
        </is>
      </c>
      <c r="K10" s="53">
        <f>L10/$L$16</f>
        <v/>
      </c>
      <c r="L10" s="54" t="n">
        <v>54500</v>
      </c>
      <c r="M10" s="54">
        <f>L10/P10</f>
        <v/>
      </c>
      <c r="N10" s="97" t="n">
        <v>46232</v>
      </c>
      <c r="O10" s="97" t="n">
        <v>46287</v>
      </c>
      <c r="P10" s="51" t="n">
        <v>56</v>
      </c>
      <c r="Q10" s="51" t="inlineStr">
        <is>
          <t>Retargeting pools – behaviour-defined (inherits NCR · Cebu · Davao · CALABARZON)</t>
        </is>
      </c>
      <c r="R10" s="51" t="inlineStr">
        <is>
          <t>18–45</t>
        </is>
      </c>
      <c r="S10" s="51" t="inlineStr">
        <is>
          <t>All (F-skew ~70%)</t>
        </is>
      </c>
      <c r="T10" s="51" t="inlineStr">
        <is>
          <t>N/A (audience defined by behaviour: ≥50% viewers, profile visitors 30–90d; EXCLUDE followers)</t>
        </is>
      </c>
      <c r="U10" s="51" t="inlineStr">
        <is>
          <t>TikTok For You feed (Spark Ad)</t>
        </is>
      </c>
      <c r="V10" s="51" t="inlineStr">
        <is>
          <t>Spark Ad – 'series'/sequel of a winner they watched</t>
        </is>
      </c>
      <c r="W10" s="72" t="inlineStr">
        <is>
          <t>3–4 / week</t>
        </is>
      </c>
      <c r="X10" s="72" t="inlineStr">
        <is>
          <t>All day · evening skew</t>
        </is>
      </c>
      <c r="Y10" s="72" t="inlineStr">
        <is>
          <t>SPARK-TT-SERIES (sequel of watched winner)</t>
        </is>
      </c>
      <c r="Z10" s="73" t="n">
        <v>150</v>
      </c>
      <c r="AA10" s="74" t="n">
        <v>0.024</v>
      </c>
      <c r="AB10" s="75" t="n">
        <v>3</v>
      </c>
      <c r="AC10" s="74" t="n">
        <v>0.07000000000000001</v>
      </c>
      <c r="AD10" s="74" t="n">
        <v>0.45</v>
      </c>
      <c r="AE10" s="56">
        <f>L10/Z10*1000</f>
        <v/>
      </c>
      <c r="AF10" s="56">
        <f>AE10/AB10</f>
        <v/>
      </c>
      <c r="AG10" s="56">
        <f>AE10*AA10</f>
        <v/>
      </c>
      <c r="AH10" s="98">
        <f>L10/AG10</f>
        <v/>
      </c>
      <c r="AI10" s="56">
        <f>AE10*AC10</f>
        <v/>
      </c>
      <c r="AJ10" s="56">
        <f>AI10*AD10</f>
        <v/>
      </c>
      <c r="AK10" s="98">
        <f>L10/AJ10</f>
        <v/>
      </c>
      <c r="AL10" s="51" t="inlineStr">
        <is>
          <t>CPF (warm)</t>
        </is>
      </c>
      <c r="AM10" s="51" t="inlineStr">
        <is>
          <t>≤ ₱5 CPF</t>
        </is>
      </c>
    </row>
    <row r="11" ht="46" customHeight="1" s="28">
      <c r="A11" s="51" t="inlineStr">
        <is>
          <t>4 · CONVERSION (Hot → Follow)</t>
        </is>
      </c>
      <c r="B11" s="60" t="inlineStr">
        <is>
          <t>Hot</t>
        </is>
      </c>
      <c r="C11" s="51" t="inlineStr">
        <is>
          <t>TikTok</t>
        </is>
      </c>
      <c r="D11" s="51" t="inlineStr">
        <is>
          <t>TT_Convert_Spark_Hot</t>
        </is>
      </c>
      <c r="E11" s="51" t="inlineStr">
        <is>
          <t>Engagement / Followers (Spark, hot retarget)</t>
        </is>
      </c>
      <c r="F11" s="72" t="inlineStr">
        <is>
          <t>Community Interaction (Profile Visits, hot RT)</t>
        </is>
      </c>
      <c r="G11" s="72" t="inlineStr">
        <is>
          <t>Cost Cap</t>
        </is>
      </c>
      <c r="H11" s="73" t="n">
        <v>4</v>
      </c>
      <c r="I11" s="72" t="inlineStr">
        <is>
          <t>7-day click / 1-day view</t>
        </is>
      </c>
      <c r="J11" s="72" t="inlineStr">
        <is>
          <t>Standard</t>
        </is>
      </c>
      <c r="K11" s="53">
        <f>L11/$L$16</f>
        <v/>
      </c>
      <c r="L11" s="54" t="n">
        <v>44000</v>
      </c>
      <c r="M11" s="54">
        <f>L11/P11</f>
        <v/>
      </c>
      <c r="N11" s="97" t="n">
        <v>46260</v>
      </c>
      <c r="O11" s="97" t="n">
        <v>46287</v>
      </c>
      <c r="P11" s="51" t="n">
        <v>28</v>
      </c>
      <c r="Q11" s="51" t="inlineStr">
        <is>
          <t>Retargeting pools – behaviour-defined (inherits NCR · Cebu · Davao · CALABARZON)</t>
        </is>
      </c>
      <c r="R11" s="51" t="inlineStr">
        <is>
          <t>18–45</t>
        </is>
      </c>
      <c r="S11" s="51" t="inlineStr">
        <is>
          <t>All (F-skew ~70%)</t>
        </is>
      </c>
      <c r="T11" s="51" t="inlineStr">
        <is>
          <t>N/A (behavioural: profile-visitors 7–14d no-follow, savers 30d, multi-video viewers 3+; EXCLUDE followers)</t>
        </is>
      </c>
      <c r="U11" s="51" t="inlineStr">
        <is>
          <t>TikTok For You feed (Spark Ad)</t>
        </is>
      </c>
      <c r="V11" s="51" t="inlineStr">
        <is>
          <t>Spark Ad – best 'authority + payoff' winner</t>
        </is>
      </c>
      <c r="W11" s="72" t="inlineStr">
        <is>
          <t>≤4 total (3-day window)</t>
        </is>
      </c>
      <c r="X11" s="72" t="inlineStr">
        <is>
          <t>All day · evening skew</t>
        </is>
      </c>
      <c r="Y11" s="72" t="inlineStr">
        <is>
          <t>SPARK-TT-FINISHER (authority winner)</t>
        </is>
      </c>
      <c r="Z11" s="73" t="n">
        <v>165</v>
      </c>
      <c r="AA11" s="74" t="n">
        <v>0.03</v>
      </c>
      <c r="AB11" s="75" t="n">
        <v>3.5</v>
      </c>
      <c r="AC11" s="74" t="n">
        <v>0.08500000000000001</v>
      </c>
      <c r="AD11" s="74" t="n">
        <v>0.52</v>
      </c>
      <c r="AE11" s="56">
        <f>L11/Z11*1000</f>
        <v/>
      </c>
      <c r="AF11" s="56">
        <f>AE11/AB11</f>
        <v/>
      </c>
      <c r="AG11" s="56">
        <f>AE11*AA11</f>
        <v/>
      </c>
      <c r="AH11" s="98">
        <f>L11/AG11</f>
        <v/>
      </c>
      <c r="AI11" s="56">
        <f>AE11*AC11</f>
        <v/>
      </c>
      <c r="AJ11" s="56">
        <f>AI11*AD11</f>
        <v/>
      </c>
      <c r="AK11" s="98">
        <f>L11/AJ11</f>
        <v/>
      </c>
      <c r="AL11" s="51" t="inlineStr">
        <is>
          <t>CPF (hot)</t>
        </is>
      </c>
      <c r="AM11" s="51" t="inlineStr">
        <is>
          <t>≤ ₱4 CPF</t>
        </is>
      </c>
    </row>
    <row r="12" ht="46" customHeight="1" s="28">
      <c r="A12" s="51" t="inlineStr">
        <is>
          <t>1 · LAUNCH (Test &amp; Seed)</t>
        </is>
      </c>
      <c r="B12" s="52" t="inlineStr">
        <is>
          <t>Cold</t>
        </is>
      </c>
      <c r="C12" s="51" t="inlineStr">
        <is>
          <t>Facebook</t>
        </is>
      </c>
      <c r="D12" s="51" t="inlineStr">
        <is>
          <t>FB_Launch_VideoViews_ColdTita</t>
        </is>
      </c>
      <c r="E12" s="51" t="inlineStr">
        <is>
          <t>Video Views (ThruPlay)</t>
        </is>
      </c>
      <c r="F12" s="72" t="inlineStr">
        <is>
          <t>ThruPlay (15s / complete)</t>
        </is>
      </c>
      <c r="G12" s="72" t="inlineStr">
        <is>
          <t>Lowest Cost</t>
        </is>
      </c>
      <c r="H12" s="73" t="inlineStr">
        <is>
          <t>—</t>
        </is>
      </c>
      <c r="I12" s="72" t="inlineStr">
        <is>
          <t>7-day click / 1-day view</t>
        </is>
      </c>
      <c r="J12" s="72" t="inlineStr">
        <is>
          <t>Standard</t>
        </is>
      </c>
      <c r="K12" s="53">
        <f>L12/$L$16</f>
        <v/>
      </c>
      <c r="L12" s="54" t="n">
        <v>16000</v>
      </c>
      <c r="M12" s="54">
        <f>L12/P12</f>
        <v/>
      </c>
      <c r="N12" s="97" t="n">
        <v>46204</v>
      </c>
      <c r="O12" s="97" t="n">
        <v>46231</v>
      </c>
      <c r="P12" s="51" t="n">
        <v>28</v>
      </c>
      <c r="Q12" s="51" t="inlineStr">
        <is>
          <t>Metro Manila (NCR) · Metro Cebu · Metro Davao · CALABARZON (province-tolerant, 35–55)</t>
        </is>
      </c>
      <c r="R12" s="51" t="inlineStr">
        <is>
          <t>35–55</t>
        </is>
      </c>
      <c r="S12" s="51" t="inlineStr">
        <is>
          <t>Female</t>
        </is>
      </c>
      <c r="T12" s="51" t="inlineStr">
        <is>
          <t>Skincare, anti-aging, Watsons, Mercury Drug, wellness, derma clinics, home &amp; family</t>
        </is>
      </c>
      <c r="U12" s="51" t="inlineStr">
        <is>
          <t>FB Feed + Reels + in-stream (no Audience Network)</t>
        </is>
      </c>
      <c r="V12" s="51" t="inlineStr">
        <is>
          <t>Reels 9:16 + 1:1 feed video</t>
        </is>
      </c>
      <c r="W12" s="72" t="inlineStr">
        <is>
          <t>1 / 2 days</t>
        </is>
      </c>
      <c r="X12" s="72" t="inlineStr">
        <is>
          <t>All day</t>
        </is>
      </c>
      <c r="Y12" s="72" t="inlineStr">
        <is>
          <t>AD-FB-01 (TBD: page post ID)</t>
        </is>
      </c>
      <c r="Z12" s="73" t="n">
        <v>70</v>
      </c>
      <c r="AA12" s="74" t="n">
        <v>0.008999999999999999</v>
      </c>
      <c r="AB12" s="75" t="n">
        <v>1.6</v>
      </c>
      <c r="AC12" s="74" t="n">
        <v>0.015</v>
      </c>
      <c r="AD12" s="74" t="n">
        <v>0.18</v>
      </c>
      <c r="AE12" s="56">
        <f>L12/Z12*1000</f>
        <v/>
      </c>
      <c r="AF12" s="56">
        <f>AE12/AB12</f>
        <v/>
      </c>
      <c r="AG12" s="56">
        <f>AE12*AA12</f>
        <v/>
      </c>
      <c r="AH12" s="98">
        <f>L12/AG12</f>
        <v/>
      </c>
      <c r="AI12" s="56">
        <f>AE12*AC12</f>
        <v/>
      </c>
      <c r="AJ12" s="56">
        <f>AI12*AD12</f>
        <v/>
      </c>
      <c r="AK12" s="98">
        <f>L12/AJ12</f>
        <v/>
      </c>
      <c r="AL12" s="51" t="inlineStr">
        <is>
          <t>Cost / ThruPlay</t>
        </is>
      </c>
      <c r="AM12" s="51" t="inlineStr">
        <is>
          <t>≤ ₱0.45; shares ≥1%</t>
        </is>
      </c>
    </row>
    <row r="13" ht="46" customHeight="1" s="28">
      <c r="A13" s="51" t="inlineStr">
        <is>
          <t>2 · SCALING (Amplify Winners)</t>
        </is>
      </c>
      <c r="B13" s="52" t="inlineStr">
        <is>
          <t>Cold</t>
        </is>
      </c>
      <c r="C13" s="51" t="inlineStr">
        <is>
          <t>Facebook</t>
        </is>
      </c>
      <c r="D13" s="51" t="inlineStr">
        <is>
          <t>FB_Scale_Engagement_ColdTita</t>
        </is>
      </c>
      <c r="E13" s="51" t="inlineStr">
        <is>
          <t>Engagement (on-post engagement)</t>
        </is>
      </c>
      <c r="F13" s="72" t="inlineStr">
        <is>
          <t>Post Engagement</t>
        </is>
      </c>
      <c r="G13" s="72" t="inlineStr">
        <is>
          <t>Lowest Cost</t>
        </is>
      </c>
      <c r="H13" s="73" t="inlineStr">
        <is>
          <t>—</t>
        </is>
      </c>
      <c r="I13" s="72" t="inlineStr">
        <is>
          <t>7-day click / 1-day view</t>
        </is>
      </c>
      <c r="J13" s="72" t="inlineStr">
        <is>
          <t>Standard</t>
        </is>
      </c>
      <c r="K13" s="53">
        <f>L13/$L$16</f>
        <v/>
      </c>
      <c r="L13" s="54" t="n">
        <v>31500</v>
      </c>
      <c r="M13" s="54">
        <f>L13/P13</f>
        <v/>
      </c>
      <c r="N13" s="97" t="n">
        <v>46232</v>
      </c>
      <c r="O13" s="97" t="n">
        <v>46259</v>
      </c>
      <c r="P13" s="51" t="n">
        <v>28</v>
      </c>
      <c r="Q13" s="51" t="inlineStr">
        <is>
          <t>Metro Manila (NCR) · Metro Cebu · Metro Davao · CALABARZON (province-tolerant, 35–55)</t>
        </is>
      </c>
      <c r="R13" s="51" t="inlineStr">
        <is>
          <t>35–55</t>
        </is>
      </c>
      <c r="S13" s="51" t="inlineStr">
        <is>
          <t>Female</t>
        </is>
      </c>
      <c r="T13" s="51" t="inlineStr">
        <is>
          <t>Skincare, anti-aging, Watsons, Mercury Drug, wellness, derma clinics, family</t>
        </is>
      </c>
      <c r="U13" s="51" t="inlineStr">
        <is>
          <t>FB Feed + Reels (no AN)</t>
        </is>
      </c>
      <c r="V13" s="51" t="inlineStr">
        <is>
          <t>1:1 / 9:16 captioned video + link-less post</t>
        </is>
      </c>
      <c r="W13" s="72" t="inlineStr">
        <is>
          <t>2 / 3 days</t>
        </is>
      </c>
      <c r="X13" s="72" t="inlineStr">
        <is>
          <t>All day</t>
        </is>
      </c>
      <c r="Y13" s="72" t="inlineStr">
        <is>
          <t>AD-FB-WINNER (cross-posted TT winner)</t>
        </is>
      </c>
      <c r="Z13" s="73" t="n">
        <v>80</v>
      </c>
      <c r="AA13" s="74" t="n">
        <v>0.01</v>
      </c>
      <c r="AB13" s="75" t="n">
        <v>1.8</v>
      </c>
      <c r="AC13" s="74" t="n">
        <v>0.022</v>
      </c>
      <c r="AD13" s="74" t="n">
        <v>0.22</v>
      </c>
      <c r="AE13" s="56">
        <f>L13/Z13*1000</f>
        <v/>
      </c>
      <c r="AF13" s="56">
        <f>AE13/AB13</f>
        <v/>
      </c>
      <c r="AG13" s="56">
        <f>AE13*AA13</f>
        <v/>
      </c>
      <c r="AH13" s="98">
        <f>L13/AG13</f>
        <v/>
      </c>
      <c r="AI13" s="56">
        <f>AE13*AC13</f>
        <v/>
      </c>
      <c r="AJ13" s="56">
        <f>AI13*AD13</f>
        <v/>
      </c>
      <c r="AK13" s="98">
        <f>L13/AJ13</f>
        <v/>
      </c>
      <c r="AL13" s="51" t="inlineStr">
        <is>
          <t>Cost / engagement</t>
        </is>
      </c>
      <c r="AM13" s="51" t="inlineStr">
        <is>
          <t>≤ ₱1; shares ≥1%</t>
        </is>
      </c>
    </row>
    <row r="14" ht="46" customHeight="1" s="28">
      <c r="A14" s="51" t="inlineStr">
        <is>
          <t>3 · RETARGETING (Warm)</t>
        </is>
      </c>
      <c r="B14" s="59" t="inlineStr">
        <is>
          <t>Warm</t>
        </is>
      </c>
      <c r="C14" s="51" t="inlineStr">
        <is>
          <t>Facebook</t>
        </is>
      </c>
      <c r="D14" s="51" t="inlineStr">
        <is>
          <t>FB_Retarget_ProfileVisits_Warm</t>
        </is>
      </c>
      <c r="E14" s="51" t="inlineStr">
        <is>
          <t>Traffic / Page visits</t>
        </is>
      </c>
      <c r="F14" s="72" t="inlineStr">
        <is>
          <t>Landing Page / Profile Visits</t>
        </is>
      </c>
      <c r="G14" s="72" t="inlineStr">
        <is>
          <t>Cost Cap</t>
        </is>
      </c>
      <c r="H14" s="73" t="n">
        <v>6</v>
      </c>
      <c r="I14" s="72" t="inlineStr">
        <is>
          <t>7-day click / 1-day view</t>
        </is>
      </c>
      <c r="J14" s="72" t="inlineStr">
        <is>
          <t>Standard</t>
        </is>
      </c>
      <c r="K14" s="53">
        <f>L14/$L$16</f>
        <v/>
      </c>
      <c r="L14" s="54" t="n">
        <v>21000</v>
      </c>
      <c r="M14" s="54">
        <f>L14/P14</f>
        <v/>
      </c>
      <c r="N14" s="97" t="n">
        <v>46232</v>
      </c>
      <c r="O14" s="97" t="n">
        <v>46287</v>
      </c>
      <c r="P14" s="51" t="n">
        <v>56</v>
      </c>
      <c r="Q14" s="51" t="inlineStr">
        <is>
          <t>Retargeting pools – behaviour-defined (inherits NCR · Cebu · Davao · CALABARZON)</t>
        </is>
      </c>
      <c r="R14" s="51" t="inlineStr">
        <is>
          <t>35–55</t>
        </is>
      </c>
      <c r="S14" s="51" t="inlineStr">
        <is>
          <t>Female</t>
        </is>
      </c>
      <c r="T14" s="51" t="inlineStr">
        <is>
          <t>N/A (behavioural: video-viewers, page engagers, GC-share recipients; EXCLUDE fans)</t>
        </is>
      </c>
      <c r="U14" s="51" t="inlineStr">
        <is>
          <t>FB Feed + Reels</t>
        </is>
      </c>
      <c r="V14" s="51" t="inlineStr">
        <is>
          <t>Feed video + Page-follow CTA post</t>
        </is>
      </c>
      <c r="W14" s="72" t="inlineStr">
        <is>
          <t>3 / week</t>
        </is>
      </c>
      <c r="X14" s="72" t="inlineStr">
        <is>
          <t>All day</t>
        </is>
      </c>
      <c r="Y14" s="72" t="inlineStr">
        <is>
          <t>AD-FB-RT (page-follow CTA)</t>
        </is>
      </c>
      <c r="Z14" s="73" t="n">
        <v>110</v>
      </c>
      <c r="AA14" s="74" t="n">
        <v>0.016</v>
      </c>
      <c r="AB14" s="75" t="n">
        <v>2.8</v>
      </c>
      <c r="AC14" s="74" t="n">
        <v>0.055</v>
      </c>
      <c r="AD14" s="74" t="n">
        <v>0.33</v>
      </c>
      <c r="AE14" s="56">
        <f>L14/Z14*1000</f>
        <v/>
      </c>
      <c r="AF14" s="56">
        <f>AE14/AB14</f>
        <v/>
      </c>
      <c r="AG14" s="56">
        <f>AE14*AA14</f>
        <v/>
      </c>
      <c r="AH14" s="98">
        <f>L14/AG14</f>
        <v/>
      </c>
      <c r="AI14" s="56">
        <f>AE14*AC14</f>
        <v/>
      </c>
      <c r="AJ14" s="56">
        <f>AI14*AD14</f>
        <v/>
      </c>
      <c r="AK14" s="98">
        <f>L14/AJ14</f>
        <v/>
      </c>
      <c r="AL14" s="51" t="inlineStr">
        <is>
          <t>Cost / Page visit</t>
        </is>
      </c>
      <c r="AM14" s="51" t="inlineStr">
        <is>
          <t>≤ ₱6; visit→follow ≥5%</t>
        </is>
      </c>
    </row>
    <row r="15" ht="46" customHeight="1" s="28">
      <c r="A15" s="51" t="inlineStr">
        <is>
          <t>4 · CONVERSION (Hot → Follow)</t>
        </is>
      </c>
      <c r="B15" s="59" t="inlineStr">
        <is>
          <t>Warm</t>
        </is>
      </c>
      <c r="C15" s="51" t="inlineStr">
        <is>
          <t>Facebook</t>
        </is>
      </c>
      <c r="D15" s="51" t="inlineStr">
        <is>
          <t>FB_Convert_PageFollow_Warm</t>
        </is>
      </c>
      <c r="E15" s="51" t="inlineStr">
        <is>
          <t>Traffic / Page follows</t>
        </is>
      </c>
      <c r="F15" s="72" t="inlineStr">
        <is>
          <t>Page Likes / Follows</t>
        </is>
      </c>
      <c r="G15" s="72" t="inlineStr">
        <is>
          <t>Cost Cap</t>
        </is>
      </c>
      <c r="H15" s="73" t="n">
        <v>5</v>
      </c>
      <c r="I15" s="72" t="inlineStr">
        <is>
          <t>7-day click / 1-day view</t>
        </is>
      </c>
      <c r="J15" s="72" t="inlineStr">
        <is>
          <t>Standard</t>
        </is>
      </c>
      <c r="K15" s="53">
        <f>L15/$L$16</f>
        <v/>
      </c>
      <c r="L15" s="54" t="n">
        <v>17000</v>
      </c>
      <c r="M15" s="54">
        <f>L15/P15</f>
        <v/>
      </c>
      <c r="N15" s="97" t="n">
        <v>46260</v>
      </c>
      <c r="O15" s="97" t="n">
        <v>46287</v>
      </c>
      <c r="P15" s="51" t="n">
        <v>28</v>
      </c>
      <c r="Q15" s="51" t="inlineStr">
        <is>
          <t>Retargeting pools – behaviour-defined (inherits NCR · Cebu · Davao · CALABARZON)</t>
        </is>
      </c>
      <c r="R15" s="51" t="inlineStr">
        <is>
          <t>35–55</t>
        </is>
      </c>
      <c r="S15" s="51" t="inlineStr">
        <is>
          <t>Female</t>
        </is>
      </c>
      <c r="T15" s="51" t="inlineStr">
        <is>
          <t>N/A (behavioural: engagers &amp; video-95%-viewers; EXCLUDE fans)</t>
        </is>
      </c>
      <c r="U15" s="51" t="inlineStr">
        <is>
          <t>FB Feed + Reels</t>
        </is>
      </c>
      <c r="V15" s="51" t="inlineStr">
        <is>
          <t>Feed video + Page-follow CTA</t>
        </is>
      </c>
      <c r="W15" s="72" t="inlineStr">
        <is>
          <t>≤4 total</t>
        </is>
      </c>
      <c r="X15" s="72" t="inlineStr">
        <is>
          <t>All day</t>
        </is>
      </c>
      <c r="Y15" s="72" t="inlineStr">
        <is>
          <t>AD-FB-FINISHER (page-follow CTA + proof)</t>
        </is>
      </c>
      <c r="Z15" s="73" t="n">
        <v>120</v>
      </c>
      <c r="AA15" s="74" t="n">
        <v>0.022</v>
      </c>
      <c r="AB15" s="75" t="n">
        <v>3.2</v>
      </c>
      <c r="AC15" s="74" t="n">
        <v>0.06</v>
      </c>
      <c r="AD15" s="74" t="n">
        <v>0.38</v>
      </c>
      <c r="AE15" s="56">
        <f>L15/Z15*1000</f>
        <v/>
      </c>
      <c r="AF15" s="56">
        <f>AE15/AB15</f>
        <v/>
      </c>
      <c r="AG15" s="56">
        <f>AE15*AA15</f>
        <v/>
      </c>
      <c r="AH15" s="98">
        <f>L15/AG15</f>
        <v/>
      </c>
      <c r="AI15" s="56">
        <f>AE15*AC15</f>
        <v/>
      </c>
      <c r="AJ15" s="56">
        <f>AI15*AD15</f>
        <v/>
      </c>
      <c r="AK15" s="98">
        <f>L15/AJ15</f>
        <v/>
      </c>
      <c r="AL15" s="51" t="inlineStr">
        <is>
          <t>Cost / Page follow</t>
        </is>
      </c>
      <c r="AM15" s="51" t="inlineStr">
        <is>
          <t>≤ ₱5</t>
        </is>
      </c>
    </row>
    <row r="16" ht="20" customHeight="1" s="28">
      <c r="A16" s="61" t="n"/>
      <c r="B16" s="61" t="n"/>
      <c r="C16" s="61" t="n"/>
      <c r="D16" s="62" t="inlineStr">
        <is>
          <t>TOTAL / BLENDED</t>
        </is>
      </c>
      <c r="E16" s="62" t="n"/>
      <c r="F16" s="61" t="n"/>
      <c r="G16" s="61" t="n"/>
      <c r="H16" s="61" t="n"/>
      <c r="I16" s="61" t="n"/>
      <c r="J16" s="61" t="n"/>
      <c r="K16" s="63">
        <f>SUM(K6:K15)</f>
        <v/>
      </c>
      <c r="L16" s="64">
        <f>SUM(L6:L15)</f>
        <v/>
      </c>
      <c r="M16" s="61" t="n"/>
      <c r="N16" s="61" t="n"/>
      <c r="O16" s="61" t="n"/>
      <c r="P16" s="61" t="n"/>
      <c r="Q16" s="61" t="n"/>
      <c r="R16" s="61" t="n"/>
      <c r="S16" s="61" t="n"/>
      <c r="T16" s="61" t="n"/>
      <c r="U16" s="61" t="n"/>
      <c r="V16" s="61" t="n"/>
      <c r="W16" s="61" t="n"/>
      <c r="X16" s="61" t="n"/>
      <c r="Y16" s="61" t="n"/>
      <c r="Z16" s="61" t="n"/>
      <c r="AA16" s="61" t="n"/>
      <c r="AB16" s="61" t="n"/>
      <c r="AC16" s="61" t="n"/>
      <c r="AD16" s="61" t="n"/>
      <c r="AE16" s="65">
        <f>SUM(AE6:AE15)</f>
        <v/>
      </c>
      <c r="AF16" s="65">
        <f>SUM(AF6:AF15)</f>
        <v/>
      </c>
      <c r="AG16" s="65">
        <f>SUM(AG6:AG15)</f>
        <v/>
      </c>
      <c r="AH16" s="99">
        <f>L16/AG16</f>
        <v/>
      </c>
      <c r="AI16" s="65">
        <f>SUM(AI6:AI15)</f>
        <v/>
      </c>
      <c r="AJ16" s="65">
        <f>SUM(AJ6:AJ15)</f>
        <v/>
      </c>
      <c r="AK16" s="99">
        <f>L16/AJ16</f>
        <v/>
      </c>
      <c r="AL16" s="61" t="n"/>
      <c r="AM16" s="61" t="n"/>
    </row>
    <row r="18" ht="16" customHeight="1" s="28">
      <c r="A18" s="67" t="inlineStr">
        <is>
          <t>AUDIENCE TARGETING (execution detail)</t>
        </is>
      </c>
    </row>
    <row r="19" ht="42" customHeight="1" s="28">
      <c r="A19" s="68" t="inlineStr">
        <is>
          <t>COLD (prospecting): Broad PH skincare/beauty interest stack (skincare, dermatology, acne, anti-aging, sunscreen, K-beauty, self-care, Watsons, Mercury Drug, derma clinics). Competitor/authority interests: The Ordinary, CeraVe, Belo, SkinStation. Demographic anchors: TikTok 18–45 F-skew 70%; FB FEMALE 35–55 ('Tita'). Lookalikes: 1% then 3% LLA of video-50%-viewers, post-savers, profile-visitors once seed data exists.</t>
        </is>
      </c>
    </row>
    <row r="20" ht="28" customHeight="1" s="28">
      <c r="A20" s="68" t="inlineStr">
        <is>
          <t>WARM (engaged, not following): Video-viewers 50%+ (last 30d) all platforms; profile/Page visitors (30d); post engagers (90d); savers &amp; sharers. ALWAYS exclude existing followers/fans. Refresh source windows weekly.</t>
        </is>
      </c>
    </row>
    <row r="21" ht="28" customHeight="1" s="28">
      <c r="A21" s="68" t="inlineStr">
        <is>
          <t>HOT (highest intent finisher): Profile-visitors 7–14d who did NOT follow; savers (30d); multi-video viewers (3+); comment-engagers; FB video-95%-viewers. Smallest pool, cheapest CPF, cap frequency ~3–4, exclude followers.</t>
        </is>
      </c>
    </row>
    <row r="22" ht="28" customHeight="1" s="28">
      <c r="A22" s="68" t="inlineStr">
        <is>
          <t>GEO: Cold/prospecting ad sets target 4 metros – Metro Manila (NCR), Metro Cebu, Metro Davao, CALABARZON urban (Cavite/Laguna/Rizal). Warm/Hot are behaviour-defined and inherit those pools. FB Tita audience may extend province-inclusive if CPF holds.</t>
        </is>
      </c>
    </row>
    <row r="23" ht="16" customHeight="1" s="28">
      <c r="A23" s="67" t="inlineStr">
        <is>
          <t>FLIGHTING &amp; PACING</t>
        </is>
      </c>
    </row>
    <row r="24" ht="16" customHeight="1" s="28">
      <c r="A24" s="68" t="inlineStr">
        <is>
          <t>PHASE 1 LAUNCH 01–28 Jul: heavy Video-Views testing + small Follower seed; prove organic winners (TikTok-heavy, low Meta).</t>
        </is>
      </c>
    </row>
    <row r="25" ht="28" customHeight="1" s="28">
      <c r="A25" s="68" t="inlineStr">
        <is>
          <t>PHASE 2 SCALING 15 Jul–25 Aug (overlap): pour budget into Spark Ads on proven winners + Lookalikes; FB amplifies cross-posts. Largest budget. Standard pacing – do NOT accelerate the engine.</t>
        </is>
      </c>
    </row>
    <row r="26" ht="16" customHeight="1" s="28">
      <c r="A26" s="68" t="inlineStr">
        <is>
          <t>PHASE 3 RETARGETING 29 Jul–22 Sep: always-on warm layer; Cost Cap ≈ target CPF.</t>
        </is>
      </c>
    </row>
    <row r="27" ht="16" customHeight="1" s="28">
      <c r="A27" s="68" t="inlineStr">
        <is>
          <t>PHASE 4 CONVERSION 26 Aug–22 Sep: hot finisher, direct follow ask + social proof, Cost Cap at lowest CPF.</t>
        </is>
      </c>
    </row>
    <row r="28" ht="16" customHeight="1" s="28">
      <c r="A28" s="68" t="inlineStr">
        <is>
          <t>Budget tilt: Months 1–2 ≈ 80% amplification / 20% follower-seed; Month 3 ≈ 90–100% amplification.</t>
        </is>
      </c>
    </row>
    <row r="29" ht="16" customHeight="1" s="28">
      <c r="A29" s="76" t="inlineStr">
        <is>
          <t>COLOR KEY  —  Funnel: Cold=blue · Cold-Warm=violet · Warm=orange · Hot=red.   Yellow columns = INTERNAL setup, hide before client send.</t>
        </is>
      </c>
    </row>
  </sheetData>
  <mergeCells count="15">
    <mergeCell ref="A1:AM1"/>
    <mergeCell ref="A23:AM23"/>
    <mergeCell ref="A27:AM27"/>
    <mergeCell ref="A22:AM22"/>
    <mergeCell ref="A18:AM18"/>
    <mergeCell ref="A3:AM3"/>
    <mergeCell ref="A21:AM21"/>
    <mergeCell ref="A26:AM26"/>
    <mergeCell ref="A29:AM29"/>
    <mergeCell ref="A25:AM25"/>
    <mergeCell ref="A20:AM20"/>
    <mergeCell ref="A24:AM24"/>
    <mergeCell ref="A2:AM2"/>
    <mergeCell ref="A28:AM28"/>
    <mergeCell ref="A19:AM1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1"/>
  <sheetViews>
    <sheetView showGridLines="0" workbookViewId="0">
      <selection activeCell="A1" sqref="A1"/>
    </sheetView>
  </sheetViews>
  <sheetFormatPr baseColWidth="8" defaultRowHeight="15"/>
  <cols>
    <col width="3" customWidth="1" style="28" min="1" max="1"/>
    <col width="30" customWidth="1" style="28" min="2" max="2"/>
    <col width="34" customWidth="1" style="28" min="3" max="3"/>
    <col width="30" customWidth="1" style="28" min="4" max="4"/>
    <col width="16" customWidth="1" style="28" min="5" max="5"/>
    <col width="16" customWidth="1" style="28" min="6" max="6"/>
    <col width="16" customWidth="1" style="28" min="7" max="7"/>
    <col width="16" customWidth="1" style="28" min="8" max="8"/>
    <col width="14" customWidth="1" style="28" min="9" max="9"/>
    <col width="14" customWidth="1" style="28" min="10" max="10"/>
  </cols>
  <sheetData>
    <row r="1" ht="24" customHeight="1" s="28">
      <c r="A1" s="36" t="inlineStr">
        <is>
          <t>PROJECTION MODEL &amp; AUDIT  —  every metric traceable</t>
        </is>
      </c>
    </row>
    <row r="3" ht="16" customHeight="1" s="28">
      <c r="A3" s="77" t="inlineStr">
        <is>
          <t>1 ·  AUDIT FINDING — why the ₱2 blended CPF could not be reproduced</t>
        </is>
      </c>
    </row>
    <row r="4" ht="28" customHeight="1" s="28">
      <c r="A4" s="78" t="inlineStr">
        <is>
          <t>• The original 'Estimated Followers' column was HARD-CODED – no formula linked it to budget, impressions or any benchmark, so it could not be audited.</t>
        </is>
      </c>
    </row>
    <row r="5" ht="28" customHeight="1" s="28">
      <c r="A5" s="78" t="inlineStr">
        <is>
          <t>• The per-line cost-per-follow it implied actually ranged from ₱3.69 to ₱10.14 (not ₱2). Summed paid followers = 74,981, so the true PAID blended CPF was 450,000 ÷ 74,981 = ₱6.00.</t>
        </is>
      </c>
    </row>
    <row r="6" ht="42" customHeight="1" s="28">
      <c r="A6" s="78" t="inlineStr">
        <is>
          <t>• The headline '₱2' (cell AE21 = ₱2.40) was produced by dividing paid followers by 0.40: 74,981 ÷ 0.40 = 187,454 'blended' followers, then 450,000 ÷ 187,454 = ₱2.40. That silently assumes EVERY paid follow brings 1.5 free organic follows (a 60% organic / 40% paid split) and credits free organic against paid spend.</t>
        </is>
      </c>
    </row>
    <row r="7" ht="28" customHeight="1" s="28">
      <c r="A7" s="78" t="inlineStr">
        <is>
          <t>• Internal contradiction: Row 6 projected 9,756 followers from only 4,000 clicks — a 244% conversion — impossible if those are link clicks. Followers and clicks were set independently with no shared logic.</t>
        </is>
      </c>
    </row>
    <row r="8" ht="28" customHeight="1" s="28">
      <c r="A8" s="79" t="inlineStr">
        <is>
          <t>VERDICT: the ₱2 figure is NOT mathematically defensible. It rests on an unstated, unbenchmarked organic multiplier. Replaced with the transparent model below; organic is shown only as clearly-labelled upside, never blended into the headline.</t>
        </is>
      </c>
    </row>
    <row r="10" ht="16" customHeight="1" s="28">
      <c r="A10" s="38" t="inlineStr">
        <is>
          <t>2 ·  CORRECTED MODEL — the formula chain (worked example: TT_Scale_SparkAds_ColdBroad, ₱110,000)</t>
        </is>
      </c>
    </row>
    <row r="11">
      <c r="B11" s="39" t="inlineStr">
        <is>
          <t>Metric</t>
        </is>
      </c>
      <c r="C11" s="39" t="inlineStr">
        <is>
          <t>Formula (live in Internal tab)</t>
        </is>
      </c>
      <c r="D11" s="39" t="inlineStr">
        <is>
          <t>Worked example — R10</t>
        </is>
      </c>
    </row>
    <row r="12" ht="26" customHeight="1" s="28">
      <c r="B12" s="80" t="inlineStr">
        <is>
          <t>Impressions</t>
        </is>
      </c>
      <c r="C12" s="47" t="inlineStr">
        <is>
          <t>Budget ÷ CPM × 1000</t>
        </is>
      </c>
      <c r="D12" s="47" t="inlineStr">
        <is>
          <t>110,000 ÷ 120 × 1000 = 916,667</t>
        </is>
      </c>
    </row>
    <row r="13" ht="15" customHeight="1" s="28">
      <c r="B13" s="80" t="inlineStr">
        <is>
          <t>Reach</t>
        </is>
      </c>
      <c r="C13" s="47" t="inlineStr">
        <is>
          <t>Impressions ÷ Frequency</t>
        </is>
      </c>
      <c r="D13" s="47" t="inlineStr">
        <is>
          <t>916,667 ÷ 1.7 = 539,216</t>
        </is>
      </c>
    </row>
    <row r="14" ht="15" customHeight="1" s="28">
      <c r="B14" s="80" t="inlineStr">
        <is>
          <t>Clicks</t>
        </is>
      </c>
      <c r="C14" s="47" t="inlineStr">
        <is>
          <t>Impressions × CTR</t>
        </is>
      </c>
      <c r="D14" s="47" t="inlineStr">
        <is>
          <t>916,667 × 1.4% = 12,833</t>
        </is>
      </c>
    </row>
    <row r="15" ht="15" customHeight="1" s="28">
      <c r="B15" s="80" t="inlineStr">
        <is>
          <t>CPC</t>
        </is>
      </c>
      <c r="C15" s="47" t="inlineStr">
        <is>
          <t>Budget ÷ Clicks</t>
        </is>
      </c>
      <c r="D15" s="47" t="inlineStr">
        <is>
          <t>110,000 ÷ 12,833 = ₱8.57</t>
        </is>
      </c>
    </row>
    <row r="16" ht="15" customHeight="1" s="28">
      <c r="B16" s="80" t="inlineStr">
        <is>
          <t>CPM (check)</t>
        </is>
      </c>
      <c r="C16" s="47" t="inlineStr">
        <is>
          <t>Budget ÷ Impressions × 1000</t>
        </is>
      </c>
      <c r="D16" s="47">
        <f> ₱120 (matches input ✓)</f>
        <v/>
      </c>
    </row>
    <row r="17" ht="26" customHeight="1" s="28">
      <c r="B17" s="80" t="inlineStr">
        <is>
          <t>Profile Visits</t>
        </is>
      </c>
      <c r="C17" s="47" t="inlineStr">
        <is>
          <t>Impressions × Profile-Visit Rate</t>
        </is>
      </c>
      <c r="D17" s="47" t="inlineStr">
        <is>
          <t>916,667 × 5.0% = 45,833</t>
        </is>
      </c>
    </row>
    <row r="18" ht="26" customHeight="1" s="28">
      <c r="B18" s="80" t="inlineStr">
        <is>
          <t>Followers</t>
        </is>
      </c>
      <c r="C18" s="47" t="inlineStr">
        <is>
          <t>Profile Visits × Visit→Follow Rate</t>
        </is>
      </c>
      <c r="D18" s="47" t="inlineStr">
        <is>
          <t>45,833 × 34% = 15,583</t>
        </is>
      </c>
    </row>
    <row r="19" ht="15" customHeight="1" s="28">
      <c r="B19" s="80" t="inlineStr">
        <is>
          <t>CPF</t>
        </is>
      </c>
      <c r="C19" s="47" t="inlineStr">
        <is>
          <t>Budget ÷ Followers</t>
        </is>
      </c>
      <c r="D19" s="47" t="inlineStr">
        <is>
          <t>110,000 ÷ 15,583 = ₱7.06</t>
        </is>
      </c>
    </row>
    <row r="20" ht="28" customHeight="1" s="28">
      <c r="A20" s="81" t="inlineStr">
        <is>
          <t>Every projected cell in the Client (A) and Internal (B) tabs is one of these formulas. Only five INPUTS per line drive it: CPM, CTR, Frequency, PVR, V2F (the yellow columns).</t>
        </is>
      </c>
    </row>
    <row r="22" ht="16" customHeight="1" s="28">
      <c r="A22" s="38" t="inlineStr">
        <is>
          <t>3 ·  BENCHMARKS USED  (PH social benchmarks 2025–26; rationale stated, ranges defensible in TikTok/Meta Ads Manager)</t>
        </is>
      </c>
    </row>
    <row r="23">
      <c r="B23" s="39" t="inlineStr">
        <is>
          <t>Input</t>
        </is>
      </c>
      <c r="C23" s="39" t="inlineStr">
        <is>
          <t>Cold</t>
        </is>
      </c>
      <c r="D23" s="39" t="inlineStr">
        <is>
          <t>Warm</t>
        </is>
      </c>
      <c r="E23" s="39" t="inlineStr">
        <is>
          <t>Hot</t>
        </is>
      </c>
      <c r="F23" s="39" t="inlineStr">
        <is>
          <t>Source / rationale</t>
        </is>
      </c>
    </row>
    <row r="24" ht="39" customHeight="1" s="28">
      <c r="B24" s="80" t="inlineStr">
        <is>
          <t>CPM – TikTok</t>
        </is>
      </c>
      <c r="C24" s="82" t="inlineStr">
        <is>
          <t>₱90–130</t>
        </is>
      </c>
      <c r="D24" s="82" t="inlineStr">
        <is>
          <t>₱150</t>
        </is>
      </c>
      <c r="E24" s="82" t="inlineStr">
        <is>
          <t>₱165</t>
        </is>
      </c>
      <c r="F24" s="47" t="inlineStr">
        <is>
          <t>PH TikTok in-feed/Spark range; CPM rises as audience narrows (RT/hot smaller pools).</t>
        </is>
      </c>
    </row>
    <row r="25" ht="39" customHeight="1" s="28">
      <c r="B25" s="80" t="inlineStr">
        <is>
          <t>CPM – Facebook</t>
        </is>
      </c>
      <c r="C25" s="82" t="inlineStr">
        <is>
          <t>₱70–80</t>
        </is>
      </c>
      <c r="D25" s="82" t="inlineStr">
        <is>
          <t>₱110</t>
        </is>
      </c>
      <c r="E25" s="82" t="inlineStr">
        <is>
          <t>₱120</t>
        </is>
      </c>
      <c r="F25" s="47" t="inlineStr">
        <is>
          <t>PH Meta feed/Reels; lower than TikTok at cold, converges when narrowed.</t>
        </is>
      </c>
    </row>
    <row r="26" ht="39" customHeight="1" s="28">
      <c r="B26" s="80" t="inlineStr">
        <is>
          <t>CTR</t>
        </is>
      </c>
      <c r="C26" s="82" t="inlineStr">
        <is>
          <t>1.0–1.5%</t>
        </is>
      </c>
      <c r="D26" s="82" t="inlineStr">
        <is>
          <t>1.6–2.4%</t>
        </is>
      </c>
      <c r="E26" s="82" t="inlineStr">
        <is>
          <t>2.2–3.0%</t>
        </is>
      </c>
      <c r="F26" s="47" t="inlineStr">
        <is>
          <t>Warm/hot audiences click far higher; matches platform norms for RT.</t>
        </is>
      </c>
    </row>
    <row r="27" ht="39" customHeight="1" s="28">
      <c r="B27" s="80" t="inlineStr">
        <is>
          <t>Frequency</t>
        </is>
      </c>
      <c r="C27" s="82" t="inlineStr">
        <is>
          <t>1.4–1.8</t>
        </is>
      </c>
      <c r="D27" s="82" t="inlineStr">
        <is>
          <t>2.8–3.0</t>
        </is>
      </c>
      <c r="E27" s="82" t="inlineStr">
        <is>
          <t>3.2–3.5</t>
        </is>
      </c>
      <c r="F27" s="47" t="inlineStr">
        <is>
          <t>Prospecting kept low to widen reach; RT/hot run higher to nudge.</t>
        </is>
      </c>
    </row>
    <row r="28" ht="65" customHeight="1" s="28">
      <c r="B28" s="80" t="inlineStr">
        <is>
          <t>Profile-Visit Rate (PVR)</t>
        </is>
      </c>
      <c r="C28" s="82" t="inlineStr">
        <is>
          <t>2.2–5.2%</t>
        </is>
      </c>
      <c r="D28" s="82" t="inlineStr">
        <is>
          <t>5.5–7.0%</t>
        </is>
      </c>
      <c r="E28" s="82" t="inlineStr">
        <is>
          <t>8.5%</t>
        </is>
      </c>
      <c r="F28" s="47" t="inlineStr">
        <is>
          <t>% of impressions that tap to profile. Uplifted vs generic cold because plan amplifies PROVEN organic winners + targets high-intent metros.</t>
        </is>
      </c>
    </row>
    <row r="29" ht="52" customHeight="1" s="28">
      <c r="B29" s="80" t="inlineStr">
        <is>
          <t>Visit→Follow Rate (V2F)</t>
        </is>
      </c>
      <c r="C29" s="82" t="inlineStr">
        <is>
          <t>18–35%</t>
        </is>
      </c>
      <c r="D29" s="82" t="inlineStr">
        <is>
          <t>33–45%</t>
        </is>
      </c>
      <c r="E29" s="82" t="inlineStr">
        <is>
          <t>52%</t>
        </is>
      </c>
      <c r="F29" s="47" t="inlineStr">
        <is>
          <t>% of profile-visitors who follow. Rises with intent; hot RT = primed visitors + direct follow ask.</t>
        </is>
      </c>
    </row>
    <row r="30" ht="42" customHeight="1" s="28">
      <c r="A30" s="81" t="inlineStr">
        <is>
          <t>Note: PVR and V2F are the two model levers that were missing before. They are explicit, adjustable, and shown yellow in the Internal tab. Awareness lines (TT video-views, FB launch/scale) deliberately use low PVR/V2F – they are upper-funnel feeders, not follow-buyers, so their CPF is high by design.</t>
        </is>
      </c>
    </row>
    <row r="32" ht="16" customHeight="1" s="28">
      <c r="A32" s="83" t="inlineStr">
        <is>
          <t>4 ·  RESULTS</t>
        </is>
      </c>
    </row>
    <row r="33">
      <c r="B33" s="39" t="inlineStr">
        <is>
          <t>Cut</t>
        </is>
      </c>
      <c r="C33" s="39" t="inlineStr">
        <is>
          <t>Budget</t>
        </is>
      </c>
      <c r="D33" s="39" t="inlineStr">
        <is>
          <t>Paid Followers</t>
        </is>
      </c>
      <c r="E33" s="39" t="inlineStr">
        <is>
          <t>CPF</t>
        </is>
      </c>
    </row>
    <row r="34" ht="15" customHeight="1" s="28">
      <c r="B34" s="80" t="inlineStr">
        <is>
          <t>All spend (paid blended)</t>
        </is>
      </c>
      <c r="C34" s="47" t="inlineStr">
        <is>
          <t>₱450,000</t>
        </is>
      </c>
      <c r="D34" s="47" t="inlineStr">
        <is>
          <t>66,273</t>
        </is>
      </c>
      <c r="E34" s="47" t="inlineStr">
        <is>
          <t>₱6.79</t>
        </is>
      </c>
    </row>
    <row r="35" ht="15" customHeight="1" s="28">
      <c r="B35" s="80" t="inlineStr">
        <is>
          <t>Follow-optimised lines only</t>
        </is>
      </c>
      <c r="C35" s="47" t="inlineStr">
        <is>
          <t>₱354,500</t>
        </is>
      </c>
      <c r="D35" s="47" t="inlineStr">
        <is>
          <t>61,350</t>
        </is>
      </c>
      <c r="E35" s="47" t="inlineStr">
        <is>
          <t>₱5.78</t>
        </is>
      </c>
    </row>
    <row r="36" ht="15" customHeight="1" s="28">
      <c r="B36" s="80" t="inlineStr">
        <is>
          <t>TikTok (81%)</t>
        </is>
      </c>
      <c r="C36" s="47" t="inlineStr">
        <is>
          <t>₱364,500</t>
        </is>
      </c>
      <c r="D36" s="47" t="inlineStr">
        <is>
          <t>57,055</t>
        </is>
      </c>
      <c r="E36" s="47" t="inlineStr">
        <is>
          <t>₱6.39</t>
        </is>
      </c>
    </row>
    <row r="37" ht="15" customHeight="1" s="28">
      <c r="B37" s="80" t="inlineStr">
        <is>
          <t>Facebook (19%)</t>
        </is>
      </c>
      <c r="C37" s="47" t="inlineStr">
        <is>
          <t>₱85,500</t>
        </is>
      </c>
      <c r="D37" s="47" t="inlineStr">
        <is>
          <t>9,218</t>
        </is>
      </c>
      <c r="E37" s="47" t="inlineStr">
        <is>
          <t>₱9.28</t>
        </is>
      </c>
    </row>
    <row r="38" ht="16" customHeight="1" s="28">
      <c r="A38" s="84" t="inlineStr">
        <is>
          <t>Organic upside (shown SEPARATELY, never blended into the headline):</t>
        </is>
      </c>
    </row>
    <row r="39">
      <c r="B39" s="39" t="inlineStr">
        <is>
          <t>Organic assumption</t>
        </is>
      </c>
      <c r="C39" s="39" t="inlineStr">
        <is>
          <t>Total followers</t>
        </is>
      </c>
      <c r="D39" s="39" t="inlineStr">
        <is>
          <t>Effective CPF</t>
        </is>
      </c>
      <c r="E39" s="39" t="inlineStr">
        <is>
          <t>Stance</t>
        </is>
      </c>
    </row>
    <row r="40" ht="26" customHeight="1" s="28">
      <c r="B40" s="85" t="inlineStr">
        <is>
          <t>+0.0× organic</t>
        </is>
      </c>
      <c r="C40" s="85" t="inlineStr">
        <is>
          <t>66,273</t>
        </is>
      </c>
      <c r="D40" s="85" t="inlineStr">
        <is>
          <t>₱6.79</t>
        </is>
      </c>
      <c r="E40" s="85" t="inlineStr">
        <is>
          <t>Headline (paid only) — what we commit to</t>
        </is>
      </c>
    </row>
    <row r="41" ht="15" customHeight="1" s="28">
      <c r="B41" s="47" t="inlineStr">
        <is>
          <t>+0.5× organic</t>
        </is>
      </c>
      <c r="C41" s="47" t="inlineStr">
        <is>
          <t>99,410</t>
        </is>
      </c>
      <c r="D41" s="47" t="inlineStr">
        <is>
          <t>₱4.53</t>
        </is>
      </c>
      <c r="E41" s="47" t="inlineStr">
        <is>
          <t>Conservative upside</t>
        </is>
      </c>
    </row>
    <row r="42" ht="15" customHeight="1" s="28">
      <c r="B42" s="47" t="inlineStr">
        <is>
          <t>+0.8× organic</t>
        </is>
      </c>
      <c r="C42" s="47" t="inlineStr">
        <is>
          <t>119,291</t>
        </is>
      </c>
      <c r="D42" s="47" t="inlineStr">
        <is>
          <t>₱3.77</t>
        </is>
      </c>
      <c r="E42" s="47" t="inlineStr">
        <is>
          <t>Base-case upside</t>
        </is>
      </c>
    </row>
    <row r="43" ht="15" customHeight="1" s="28">
      <c r="B43" s="47" t="inlineStr">
        <is>
          <t>+1.2× organic</t>
        </is>
      </c>
      <c r="C43" s="47" t="inlineStr">
        <is>
          <t>145,801</t>
        </is>
      </c>
      <c r="D43" s="47" t="inlineStr">
        <is>
          <t>₱3.09</t>
        </is>
      </c>
      <c r="E43" s="47" t="inlineStr">
        <is>
          <t>Optimistic upside</t>
        </is>
      </c>
    </row>
    <row r="45" ht="16" customHeight="1" s="28">
      <c r="A45" s="86" t="inlineStr">
        <is>
          <t>5 ·  EXPLICIT ASSUMPTIONS &amp; CAVEATS</t>
        </is>
      </c>
    </row>
    <row r="46" ht="16" customHeight="1" s="28">
      <c r="A46" s="87" t="inlineStr">
        <is>
          <t>• 1. Followers are PAID only. Any organic lift from Spark amplification is upside (section 4), not in the headline.</t>
        </is>
      </c>
    </row>
    <row r="47" ht="28" customHeight="1" s="28">
      <c r="A47" s="87" t="inlineStr">
        <is>
          <t>• 2. PVR &amp; V2F assume the campaign amplifies content with PROVEN organic traction (the plan's core thesis). Untested creative would lower both and raise CPF — test in Phase 1 before scaling.</t>
        </is>
      </c>
    </row>
    <row r="48" ht="28" customHeight="1" s="28">
      <c r="A48" s="87" t="inlineStr">
        <is>
          <t>• 3. Benchmarks are PH planning ranges (2025–26), directional not contractual. Validate against live Ads Manager data after the first 7–14 days and reforecast.</t>
        </is>
      </c>
    </row>
    <row r="49" ht="16" customHeight="1" s="28">
      <c r="A49" s="87" t="inlineStr">
        <is>
          <t>• 4. Geo concentration on 4 metros improves quality of follows and is reflected in the uplifted PVR/V2F vs a nationwide build.</t>
        </is>
      </c>
    </row>
    <row r="50" ht="16" customHeight="1" s="28">
      <c r="A50" s="87" t="inlineStr">
        <is>
          <t>• 5. 'Followers' on Facebook = Page follows/likes; FB CPF is higher and FB is a secondary 'Tita'-demo channel, not the growth engine.</t>
        </is>
      </c>
    </row>
    <row r="51" ht="16" customHeight="1" s="28">
      <c r="A51" s="87" t="inlineStr">
        <is>
          <t>• 6. CPC/CPM/CTR remain as before; only the follower logic was rebuilt. All relationships are live formulas and recompute if you change any input.</t>
        </is>
      </c>
    </row>
  </sheetData>
  <mergeCells count="20">
    <mergeCell ref="A47:J47"/>
    <mergeCell ref="A5:J5"/>
    <mergeCell ref="A32:J32"/>
    <mergeCell ref="A8:J8"/>
    <mergeCell ref="A22:J22"/>
    <mergeCell ref="A4:J4"/>
    <mergeCell ref="A20:J20"/>
    <mergeCell ref="A38:J38"/>
    <mergeCell ref="A10:J10"/>
    <mergeCell ref="A30:J30"/>
    <mergeCell ref="A48:J48"/>
    <mergeCell ref="A49:J49"/>
    <mergeCell ref="A51:J51"/>
    <mergeCell ref="A1:J1"/>
    <mergeCell ref="A45:J45"/>
    <mergeCell ref="A6:J6"/>
    <mergeCell ref="A7:J7"/>
    <mergeCell ref="A46:J46"/>
    <mergeCell ref="A3:J3"/>
    <mergeCell ref="A50:J50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46"/>
  <sheetViews>
    <sheetView showGridLines="0" tabSelected="1" zoomScale="140" zoomScaleNormal="140" workbookViewId="0">
      <selection activeCell="A1" sqref="A1:J1"/>
    </sheetView>
  </sheetViews>
  <sheetFormatPr baseColWidth="10" defaultColWidth="8.83203125" defaultRowHeight="15"/>
  <cols>
    <col width="20" customWidth="1" style="28" min="1" max="1"/>
    <col width="11" customWidth="1" style="28" min="2" max="3"/>
    <col width="30" customWidth="1" style="28" min="4" max="4"/>
    <col width="24" customWidth="1" style="28" min="5" max="5"/>
    <col width="8" customWidth="1" style="28" min="6" max="6"/>
    <col width="12" customWidth="1" style="28" min="7" max="7"/>
    <col width="11" customWidth="1" style="28" min="8" max="8"/>
    <col width="12" customWidth="1" style="28" min="9" max="10"/>
    <col hidden="1" width="11.6640625" customWidth="1" style="28" min="11" max="11"/>
    <col width="15" customWidth="1" style="28" min="12" max="12"/>
    <col width="24" customWidth="1" style="28" min="13" max="13"/>
    <col width="40" customWidth="1" style="28" min="14" max="14"/>
    <col width="26" customWidth="1" style="28" min="15" max="15"/>
    <col width="9" customWidth="1" style="28" min="16" max="16"/>
    <col width="16" customWidth="1" style="28" min="17" max="17"/>
    <col width="34" customWidth="1" style="28" min="18" max="18"/>
    <col width="26" customWidth="1" style="28" min="19" max="20"/>
    <col width="18" customWidth="1" style="28" min="21" max="22"/>
    <col width="13" customWidth="1" style="28" min="23" max="23"/>
    <col width="14" customWidth="1" style="28" min="24" max="24"/>
    <col width="11" customWidth="1" style="28" min="25" max="25"/>
    <col width="10" customWidth="1" style="28" min="26" max="28"/>
    <col width="12" customWidth="1" style="28" min="29" max="29"/>
    <col width="14" customWidth="1" style="28" min="30" max="30"/>
    <col width="11" customWidth="1" style="28" min="31" max="31"/>
  </cols>
  <sheetData>
    <row r="1" ht="21" customHeight="1" s="28">
      <c r="A1" s="31" t="inlineStr">
        <is>
          <t>TITA DERMS MEDIA PLAN</t>
        </is>
      </c>
    </row>
    <row r="2">
      <c r="A2" s="33" t="inlineStr">
        <is>
          <t xml:space="preserve">Persona Growth · Dr. Peach Paz Lao, MD  |  Currency: PHP (₱)  |  Flight: 01 Jul – 22 Sep 2026 (3 mo)  </t>
        </is>
      </c>
    </row>
    <row r="3">
      <c r="A3" s="32" t="inlineStr">
        <is>
          <t>CONTENT = ENGINE · MEDIA = ACCELERATOR  —  amplify only proven organic winners. Numbers are modelled ranges on PH benchmarks, not guarantees.</t>
        </is>
      </c>
    </row>
    <row r="5" ht="42" customHeight="1" s="28">
      <c r="A5" s="1" t="inlineStr">
        <is>
          <t>Campaign Phase</t>
        </is>
      </c>
      <c r="B5" s="1" t="inlineStr">
        <is>
          <t>Funnel Stage</t>
        </is>
      </c>
      <c r="C5" s="1" t="inlineStr">
        <is>
          <t>Platform</t>
        </is>
      </c>
      <c r="D5" s="1" t="inlineStr">
        <is>
          <t>Campaign Name</t>
        </is>
      </c>
      <c r="E5" s="1" t="inlineStr">
        <is>
          <t>Objective</t>
        </is>
      </c>
      <c r="F5" s="1" t="inlineStr">
        <is>
          <t>Budget %</t>
        </is>
      </c>
      <c r="G5" s="1" t="inlineStr">
        <is>
          <t>Budget Amount</t>
        </is>
      </c>
      <c r="H5" s="1" t="inlineStr">
        <is>
          <t>Daily Budget</t>
        </is>
      </c>
      <c r="I5" s="1" t="inlineStr">
        <is>
          <t>Start Date</t>
        </is>
      </c>
      <c r="J5" s="1" t="inlineStr">
        <is>
          <t>End Date</t>
        </is>
      </c>
      <c r="K5" s="1" t="inlineStr">
        <is>
          <t># of days</t>
        </is>
      </c>
      <c r="L5" s="1" t="inlineStr">
        <is>
          <t>Duration</t>
        </is>
      </c>
      <c r="M5" s="1" t="inlineStr">
        <is>
          <t>Audience Segment</t>
        </is>
      </c>
      <c r="N5" s="1" t="inlineStr">
        <is>
          <t>Audience Description</t>
        </is>
      </c>
      <c r="O5" s="1" t="inlineStr">
        <is>
          <t>Geography</t>
        </is>
      </c>
      <c r="P5" s="1" t="inlineStr">
        <is>
          <t>Age</t>
        </is>
      </c>
      <c r="Q5" s="1" t="inlineStr">
        <is>
          <t>Gender</t>
        </is>
      </c>
      <c r="R5" s="1" t="inlineStr">
        <is>
          <t>Interest/Behavior Targeting</t>
        </is>
      </c>
      <c r="S5" s="1" t="inlineStr">
        <is>
          <t>Placement</t>
        </is>
      </c>
      <c r="T5" s="1" t="inlineStr">
        <is>
          <t>Ad Format</t>
        </is>
      </c>
      <c r="U5" s="1" t="inlineStr">
        <is>
          <t>KPI</t>
        </is>
      </c>
      <c r="V5" s="1" t="inlineStr">
        <is>
          <t>KPI Target</t>
        </is>
      </c>
      <c r="W5" s="1" t="inlineStr">
        <is>
          <t>Estimated Reach</t>
        </is>
      </c>
      <c r="X5" s="1" t="inlineStr">
        <is>
          <t>Estimated Impressions</t>
        </is>
      </c>
      <c r="Y5" s="1" t="inlineStr">
        <is>
          <t>Estimated Frequency</t>
        </is>
      </c>
      <c r="Z5" s="1" t="inlineStr">
        <is>
          <t>Estimated CTR</t>
        </is>
      </c>
      <c r="AA5" s="1" t="inlineStr">
        <is>
          <t>Estimated CPC</t>
        </is>
      </c>
      <c r="AB5" s="1" t="inlineStr">
        <is>
          <t>Estimated CPM</t>
        </is>
      </c>
      <c r="AC5" s="1" t="inlineStr">
        <is>
          <t>Estimated Clicks</t>
        </is>
      </c>
      <c r="AD5" s="1" t="inlineStr">
        <is>
          <t>Estimated Followers*</t>
        </is>
      </c>
      <c r="AE5" s="1" t="inlineStr">
        <is>
          <t>Estimated CPA</t>
        </is>
      </c>
    </row>
    <row r="6" ht="26" customHeight="1" s="28">
      <c r="A6" s="2" t="inlineStr">
        <is>
          <t>1 · LAUNCH (Test &amp; Seed)</t>
        </is>
      </c>
      <c r="B6" s="3" t="inlineStr">
        <is>
          <t>Cold</t>
        </is>
      </c>
      <c r="C6" s="4" t="inlineStr">
        <is>
          <t>TikTok</t>
        </is>
      </c>
      <c r="D6" s="5" t="inlineStr">
        <is>
          <t>TT_Launch_FollowerSeed_Cold</t>
        </is>
      </c>
      <c r="E6" s="5" t="inlineStr">
        <is>
          <t>Community Interaction → Followers</t>
        </is>
      </c>
      <c r="F6" s="88">
        <f>G6/$G$20</f>
        <v/>
      </c>
      <c r="G6" s="89" t="n">
        <v>36000</v>
      </c>
      <c r="H6" s="8">
        <f>G6/K6</f>
        <v/>
      </c>
      <c r="I6" s="90" t="n">
        <v>46204</v>
      </c>
      <c r="J6" s="90" t="n">
        <v>46231</v>
      </c>
      <c r="K6" s="91" t="inlineStr">
        <is>
          <t>28</t>
        </is>
      </c>
      <c r="L6" s="5" t="inlineStr">
        <is>
          <t>28 days (~4 wks)</t>
        </is>
      </c>
      <c r="M6" s="5" t="inlineStr">
        <is>
          <t>Cold – Broad PH skincare</t>
        </is>
      </c>
      <c r="N6" s="5" t="inlineStr">
        <is>
          <t>Strangers who have never seen Tita Derms. Pure prospecting to seed initial social proof so a new profile doesn't look dead.</t>
        </is>
      </c>
      <c r="O6" s="5" t="inlineStr">
        <is>
          <t>Philippines (NCR, Cebu, Davao priority; nationwide)</t>
        </is>
      </c>
      <c r="P6" s="5" t="inlineStr">
        <is>
          <t>18–45</t>
        </is>
      </c>
      <c r="Q6" s="5" t="inlineStr">
        <is>
          <t>All (F-skew ~70%)</t>
        </is>
      </c>
      <c r="R6" s="5" t="inlineStr">
        <is>
          <t>Skincare, beauty, dermatology, K-beauty, self-care, Watsons, sunscreen</t>
        </is>
      </c>
      <c r="S6" s="5" t="inlineStr">
        <is>
          <t>TikTok For You feed (auto/Smart Placement)</t>
        </is>
      </c>
      <c r="T6" s="5" t="inlineStr">
        <is>
          <t>In-feed 9:16 video</t>
        </is>
      </c>
      <c r="U6" s="5" t="inlineStr">
        <is>
          <t>CPF (direct)</t>
        </is>
      </c>
      <c r="V6" s="5" t="inlineStr">
        <is>
          <t>≤ ₱5 CPF</t>
        </is>
      </c>
      <c r="W6" s="10" t="n">
        <v>266667</v>
      </c>
      <c r="X6" s="10" t="n">
        <v>400000</v>
      </c>
      <c r="Y6" s="11" t="n">
        <v>1.5</v>
      </c>
      <c r="Z6" s="12" t="n">
        <v>0.01</v>
      </c>
      <c r="AA6" s="8">
        <f>G6/AC6</f>
        <v/>
      </c>
      <c r="AB6" s="8">
        <f>G6/X6*1000</f>
        <v/>
      </c>
      <c r="AC6" s="10" t="n">
        <v>4000</v>
      </c>
      <c r="AD6" s="10" t="n">
        <v>9756</v>
      </c>
      <c r="AE6" s="8">
        <f>G6/AD6</f>
        <v/>
      </c>
    </row>
    <row r="7" ht="39" customHeight="1" s="28">
      <c r="A7" s="2" t="inlineStr">
        <is>
          <t>1 · LAUNCH (Test &amp; Seed)</t>
        </is>
      </c>
      <c r="B7" s="3" t="inlineStr">
        <is>
          <t>Cold</t>
        </is>
      </c>
      <c r="C7" s="4" t="inlineStr">
        <is>
          <t>TikTok</t>
        </is>
      </c>
      <c r="D7" s="5" t="inlineStr">
        <is>
          <t>TT_Launch_VideoViews_ColdBroad</t>
        </is>
      </c>
      <c r="E7" s="5" t="inlineStr">
        <is>
          <t>Video Views (6s focused view)</t>
        </is>
      </c>
      <c r="F7" s="88">
        <f>G7/$G$20</f>
        <v/>
      </c>
      <c r="G7" s="89" t="n">
        <v>48000</v>
      </c>
      <c r="H7" s="8">
        <f>G7/K7</f>
        <v/>
      </c>
      <c r="I7" s="90" t="n">
        <v>46204</v>
      </c>
      <c r="J7" s="90" t="n">
        <v>46231</v>
      </c>
      <c r="K7" s="91" t="inlineStr">
        <is>
          <t>28</t>
        </is>
      </c>
      <c r="L7" s="5" t="inlineStr">
        <is>
          <t>28 days (~4 wks)</t>
        </is>
      </c>
      <c r="M7" s="5" t="inlineStr">
        <is>
          <t>Cold – Broad interest test pool</t>
        </is>
      </c>
      <c r="N7" s="5" t="inlineStr">
        <is>
          <t>The discovery test bed. Push promising-but-unproven organic videos to strangers to see which have legs before full Spark amplification.</t>
        </is>
      </c>
      <c r="O7" s="5" t="inlineStr">
        <is>
          <t>Philippines (nationwide)</t>
        </is>
      </c>
      <c r="P7" s="5" t="inlineStr">
        <is>
          <t>18–45</t>
        </is>
      </c>
      <c r="Q7" s="5" t="inlineStr">
        <is>
          <t>All (F-skew ~70%)</t>
        </is>
      </c>
      <c r="R7" s="5" t="inlineStr">
        <is>
          <t>Skincare, acne, anti-aging, makeup, derma clinics, K-beauty, sunscreen, self-care</t>
        </is>
      </c>
      <c r="S7" s="5" t="inlineStr">
        <is>
          <t>TikTok For You feed (Smart Placement)</t>
        </is>
      </c>
      <c r="T7" s="5" t="inlineStr">
        <is>
          <t>In-feed 9:16 video (3–5 rotated)</t>
        </is>
      </c>
      <c r="U7" s="5" t="inlineStr">
        <is>
          <t>Cost / 6s view</t>
        </is>
      </c>
      <c r="V7" s="5" t="inlineStr">
        <is>
          <t>≤ ₱0.10; ≥40% avg watch</t>
        </is>
      </c>
      <c r="W7" s="10" t="n">
        <v>311688</v>
      </c>
      <c r="X7" s="10" t="n">
        <v>436364</v>
      </c>
      <c r="Y7" s="11" t="n">
        <v>1.4</v>
      </c>
      <c r="Z7" s="12" t="n">
        <v>0.012</v>
      </c>
      <c r="AA7" s="8">
        <f>G7/AC7</f>
        <v/>
      </c>
      <c r="AB7" s="8">
        <f>G7/X7*1000</f>
        <v/>
      </c>
      <c r="AC7" s="10" t="n">
        <v>5236</v>
      </c>
      <c r="AD7" s="10" t="n">
        <v>4734</v>
      </c>
      <c r="AE7" s="8">
        <f>G7/AD7</f>
        <v/>
      </c>
    </row>
    <row r="8" ht="39" customHeight="1" s="28">
      <c r="A8" s="2" t="inlineStr">
        <is>
          <t>1 · LAUNCH (Test &amp; Seed)</t>
        </is>
      </c>
      <c r="B8" s="3" t="inlineStr">
        <is>
          <t>Cold</t>
        </is>
      </c>
      <c r="C8" s="13" t="inlineStr">
        <is>
          <t>Instagram</t>
        </is>
      </c>
      <c r="D8" s="5" t="inlineStr">
        <is>
          <t>IG_Launch_ReelsViews_Cold</t>
        </is>
      </c>
      <c r="E8" s="5" t="inlineStr">
        <is>
          <t>Video Views (ThruPlay)</t>
        </is>
      </c>
      <c r="F8" s="88">
        <f>G8/$G$20</f>
        <v/>
      </c>
      <c r="G8" s="89" t="n">
        <v>20000</v>
      </c>
      <c r="H8" s="8">
        <f>G8/K8</f>
        <v/>
      </c>
      <c r="I8" s="90" t="n">
        <v>46204</v>
      </c>
      <c r="J8" s="90" t="n">
        <v>46231</v>
      </c>
      <c r="K8" s="91" t="inlineStr">
        <is>
          <t>28</t>
        </is>
      </c>
      <c r="L8" s="5" t="inlineStr">
        <is>
          <t>28 days (~4 wks)</t>
        </is>
      </c>
      <c r="M8" s="5" t="inlineStr">
        <is>
          <t>Cold – IG skincare aesthetic audience</t>
        </is>
      </c>
      <c r="N8" s="5" t="inlineStr">
        <is>
          <t>People who'd 'check her out' on IG after seeing a TikTok. Establishes the premium brand-home look and tests Reels cross-posts.</t>
        </is>
      </c>
      <c r="O8" s="5" t="inlineStr">
        <is>
          <t>Philippines (urban metros)</t>
        </is>
      </c>
      <c r="P8" s="5" t="inlineStr">
        <is>
          <t>22–40</t>
        </is>
      </c>
      <c r="Q8" s="5" t="inlineStr">
        <is>
          <t>All (F-skew ~75%)</t>
        </is>
      </c>
      <c r="R8" s="5" t="inlineStr">
        <is>
          <t>Skincare, beauty, dermatologist, clean beauty, Sephora/Watsons, wellness</t>
        </is>
      </c>
      <c r="S8" s="5" t="inlineStr">
        <is>
          <t>Instagram Reels + Explore (Advantage+ placements off; Reels-only)</t>
        </is>
      </c>
      <c r="T8" s="5" t="inlineStr">
        <is>
          <t xml:space="preserve">Reels 9:16 </t>
        </is>
      </c>
      <c r="U8" s="5" t="inlineStr">
        <is>
          <t>Cost / ThruPlay</t>
        </is>
      </c>
      <c r="V8" s="5" t="inlineStr">
        <is>
          <t>≤ ₱0.40; ≥30% watch</t>
        </is>
      </c>
      <c r="W8" s="10" t="n">
        <v>88889</v>
      </c>
      <c r="X8" s="10" t="n">
        <v>133333</v>
      </c>
      <c r="Y8" s="11" t="n">
        <v>1.5</v>
      </c>
      <c r="Z8" s="12" t="n">
        <v>0.009000000000000001</v>
      </c>
      <c r="AA8" s="8">
        <f>G8/AC8</f>
        <v/>
      </c>
      <c r="AB8" s="8">
        <f>G8/X8*1000</f>
        <v/>
      </c>
      <c r="AC8" s="10" t="n">
        <v>1200</v>
      </c>
      <c r="AD8" s="10" t="n">
        <v>2410</v>
      </c>
      <c r="AE8" s="8">
        <f>G8/AD8</f>
        <v/>
      </c>
    </row>
    <row r="9" ht="26" customHeight="1" s="28">
      <c r="A9" s="2" t="inlineStr">
        <is>
          <t>1 · LAUNCH (Test &amp; Seed)</t>
        </is>
      </c>
      <c r="B9" s="3" t="inlineStr">
        <is>
          <t>Cold</t>
        </is>
      </c>
      <c r="C9" s="14" t="inlineStr">
        <is>
          <t>Facebook</t>
        </is>
      </c>
      <c r="D9" s="5" t="inlineStr">
        <is>
          <t>FB_Launch_VideoViews_ColdTita</t>
        </is>
      </c>
      <c r="E9" s="5" t="inlineStr">
        <is>
          <t>Video Views (ThruPlay)</t>
        </is>
      </c>
      <c r="F9" s="88">
        <f>G9/$G$20</f>
        <v/>
      </c>
      <c r="G9" s="89" t="n">
        <v>16000</v>
      </c>
      <c r="H9" s="8">
        <f>G9/K9</f>
        <v/>
      </c>
      <c r="I9" s="90" t="n">
        <v>46204</v>
      </c>
      <c r="J9" s="90" t="n">
        <v>46231</v>
      </c>
      <c r="K9" s="91" t="inlineStr">
        <is>
          <t>28</t>
        </is>
      </c>
      <c r="L9" s="5" t="inlineStr">
        <is>
          <t>28 days (~4 wks)</t>
        </is>
      </c>
      <c r="M9" s="5" t="inlineStr">
        <is>
          <t>Cold – the literal 'Tita' demographic</t>
        </is>
      </c>
      <c r="N9" s="5" t="inlineStr">
        <is>
          <t>35–55 PH women – the real 'Tita' audience who live on FB, share into family group chats, and watch live sessions later.</t>
        </is>
      </c>
      <c r="O9" s="5" t="inlineStr">
        <is>
          <t>Philippines (nationwide, province-inclusive)</t>
        </is>
      </c>
      <c r="P9" s="5" t="inlineStr">
        <is>
          <t>35–55</t>
        </is>
      </c>
      <c r="Q9" s="5" t="inlineStr">
        <is>
          <t>Female</t>
        </is>
      </c>
      <c r="R9" s="5" t="inlineStr">
        <is>
          <t>Skincare, anti-aging, Watsons, Mercury Drug, wellness, derma clinics, home &amp; family</t>
        </is>
      </c>
      <c r="S9" s="5" t="inlineStr">
        <is>
          <t>FB Feed + Reels + in-stream (no Audience Network)</t>
        </is>
      </c>
      <c r="T9" s="5" t="inlineStr">
        <is>
          <t>Reels 9:16 + 1:1 feed video</t>
        </is>
      </c>
      <c r="U9" s="5" t="inlineStr">
        <is>
          <t>Cost / ThruPlay</t>
        </is>
      </c>
      <c r="V9" s="5" t="inlineStr">
        <is>
          <t>≤ ₱0.45; shares ≥1%</t>
        </is>
      </c>
      <c r="W9" s="10" t="n">
        <v>71429</v>
      </c>
      <c r="X9" s="10" t="n">
        <v>114286</v>
      </c>
      <c r="Y9" s="11" t="n">
        <v>1.6</v>
      </c>
      <c r="Z9" s="12" t="n">
        <v>0.009000000000000001</v>
      </c>
      <c r="AA9" s="8">
        <f>G9/AC9</f>
        <v/>
      </c>
      <c r="AB9" s="8">
        <f>G9/X9*1000</f>
        <v/>
      </c>
      <c r="AC9" s="10" t="n">
        <v>1029</v>
      </c>
      <c r="AD9" s="10" t="n">
        <v>1928</v>
      </c>
      <c r="AE9" s="8">
        <f>G9/AD9</f>
        <v/>
      </c>
    </row>
    <row r="10" ht="39" customHeight="1" s="28">
      <c r="A10" s="15" t="inlineStr">
        <is>
          <t>2 · SCALING (Amplify Winners)</t>
        </is>
      </c>
      <c r="B10" s="3" t="inlineStr">
        <is>
          <t>Cold</t>
        </is>
      </c>
      <c r="C10" s="4" t="inlineStr">
        <is>
          <t>TikTok</t>
        </is>
      </c>
      <c r="D10" s="5" t="inlineStr">
        <is>
          <t>TT_Scale_SparkAds_ColdBroad</t>
        </is>
      </c>
      <c r="E10" s="5" t="inlineStr">
        <is>
          <t>Reach / Video Views (Spark Ad)</t>
        </is>
      </c>
      <c r="F10" s="88">
        <f>G10/$G$20</f>
        <v/>
      </c>
      <c r="G10" s="89" t="n">
        <v>80000</v>
      </c>
      <c r="H10" s="8">
        <f>G10/K10</f>
        <v/>
      </c>
      <c r="I10" s="90" t="n">
        <v>46218</v>
      </c>
      <c r="J10" s="90" t="n">
        <v>46259</v>
      </c>
      <c r="K10" s="91" t="inlineStr">
        <is>
          <t>42</t>
        </is>
      </c>
      <c r="L10" s="5" t="inlineStr">
        <is>
          <t>42 days (~6 wks)</t>
        </is>
      </c>
      <c r="M10" s="5" t="inlineStr">
        <is>
          <t>Cold – Broad + interest stack (proven creative)</t>
        </is>
      </c>
      <c r="N10" s="5" t="inlineStr">
        <is>
          <t>The ENGINE. Boost proven organic winners as Spark Ads – views count back to the post, lifting organic reach (compounding).</t>
        </is>
      </c>
      <c r="O10" s="5" t="inlineStr">
        <is>
          <t>Philippines (nationwide)</t>
        </is>
      </c>
      <c r="P10" s="5" t="inlineStr">
        <is>
          <t>18–45</t>
        </is>
      </c>
      <c r="Q10" s="5" t="inlineStr">
        <is>
          <t>All (F-skew ~70%)</t>
        </is>
      </c>
      <c r="R10" s="5" t="inlineStr">
        <is>
          <t>Skincare, acne, anti-aging, K-beauty, sunscreen, derma, self-care (stacked)</t>
        </is>
      </c>
      <c r="S10" s="5" t="inlineStr">
        <is>
          <t>TikTok For You feed (Spark Ad off original post)</t>
        </is>
      </c>
      <c r="T10" s="5" t="inlineStr">
        <is>
          <t>Spark Ad – boosted organic 9:16 video</t>
        </is>
      </c>
      <c r="U10" s="5" t="inlineStr">
        <is>
          <t>Blended CPF</t>
        </is>
      </c>
      <c r="V10" s="5" t="inlineStr">
        <is>
          <t>≤ ₱8 CPF; ≤40% watch</t>
        </is>
      </c>
      <c r="W10" s="10" t="n">
        <v>392157</v>
      </c>
      <c r="X10" s="10" t="n">
        <v>666667</v>
      </c>
      <c r="Y10" s="11" t="n">
        <v>1.7</v>
      </c>
      <c r="Z10" s="12" t="n">
        <v>0.014</v>
      </c>
      <c r="AA10" s="8">
        <f>G10/AC10</f>
        <v/>
      </c>
      <c r="AB10" s="8">
        <f>G10/X10*1000</f>
        <v/>
      </c>
      <c r="AC10" s="10" t="n">
        <v>9333</v>
      </c>
      <c r="AD10" s="10" t="n">
        <v>10840</v>
      </c>
      <c r="AE10" s="8">
        <f>G10/AD10</f>
        <v/>
      </c>
    </row>
    <row r="11" ht="26" customHeight="1" s="28">
      <c r="A11" s="15" t="inlineStr">
        <is>
          <t>2 · SCALING (Amplify Winners)</t>
        </is>
      </c>
      <c r="B11" s="3" t="inlineStr">
        <is>
          <t>Cold</t>
        </is>
      </c>
      <c r="C11" s="4" t="inlineStr">
        <is>
          <t>TikTok</t>
        </is>
      </c>
      <c r="D11" s="5" t="inlineStr">
        <is>
          <t>TT_Scale_SparkAds_Lookalike</t>
        </is>
      </c>
      <c r="E11" s="5" t="inlineStr">
        <is>
          <t>Video Views (Spark Ad)</t>
        </is>
      </c>
      <c r="F11" s="88">
        <f>G11/$G$20</f>
        <v/>
      </c>
      <c r="G11" s="89" t="n">
        <v>56000</v>
      </c>
      <c r="H11" s="8">
        <f>G11/K11</f>
        <v/>
      </c>
      <c r="I11" s="90" t="n">
        <v>46232</v>
      </c>
      <c r="J11" s="90" t="n">
        <v>46259</v>
      </c>
      <c r="K11" s="91" t="inlineStr">
        <is>
          <t>28</t>
        </is>
      </c>
      <c r="L11" s="5" t="inlineStr">
        <is>
          <t>28 days (~4 wks)</t>
        </is>
      </c>
      <c r="M11" s="5" t="inlineStr">
        <is>
          <t>Cold-warm – 1% &amp; 3% Lookalikes</t>
        </is>
      </c>
      <c r="N11" s="5" t="inlineStr">
        <is>
          <t>Lookalikes of the people who already watch ≥50% / engage. Higher-intent strangers – cheaper quality follows.</t>
        </is>
      </c>
      <c r="O11" s="5" t="inlineStr">
        <is>
          <t>Philippines (nationwide)</t>
        </is>
      </c>
      <c r="P11" s="5" t="inlineStr">
        <is>
          <t>18–45</t>
        </is>
      </c>
      <c r="Q11" s="5" t="inlineStr">
        <is>
          <t>All (F-skew ~70%)</t>
        </is>
      </c>
      <c r="R11" s="5" t="inlineStr">
        <is>
          <t>Layered on LLA (no hard interest cap)</t>
        </is>
      </c>
      <c r="S11" s="5" t="inlineStr">
        <is>
          <t>TikTok For You feed (Spark Ad)</t>
        </is>
      </c>
      <c r="T11" s="5" t="inlineStr">
        <is>
          <t>Spark Ad – boosted organic 9:16 video</t>
        </is>
      </c>
      <c r="U11" s="5" t="inlineStr">
        <is>
          <t>Blended CPF</t>
        </is>
      </c>
      <c r="V11" s="5" t="inlineStr">
        <is>
          <t>≤ ₱7 CPF</t>
        </is>
      </c>
      <c r="W11" s="10" t="n">
        <v>239316</v>
      </c>
      <c r="X11" s="10" t="n">
        <v>430769</v>
      </c>
      <c r="Y11" s="11" t="n">
        <v>1.8</v>
      </c>
      <c r="Z11" s="12" t="n">
        <v>0.015</v>
      </c>
      <c r="AA11" s="8">
        <f>G11/AC11</f>
        <v/>
      </c>
      <c r="AB11" s="8">
        <f>G11/X11*1000</f>
        <v/>
      </c>
      <c r="AC11" s="10" t="n">
        <v>6462</v>
      </c>
      <c r="AD11" s="10" t="n">
        <v>8682</v>
      </c>
      <c r="AE11" s="8">
        <f>G11/AD11</f>
        <v/>
      </c>
    </row>
    <row r="12" ht="26" customHeight="1" s="28">
      <c r="A12" s="15" t="inlineStr">
        <is>
          <t>2 · SCALING (Amplify Winners)</t>
        </is>
      </c>
      <c r="B12" s="3" t="inlineStr">
        <is>
          <t>Cold</t>
        </is>
      </c>
      <c r="C12" s="13" t="inlineStr">
        <is>
          <t>Instagram</t>
        </is>
      </c>
      <c r="D12" s="5" t="inlineStr">
        <is>
          <t>IG_Scale_ReelsEngagement_Cold</t>
        </is>
      </c>
      <c r="E12" s="5" t="inlineStr">
        <is>
          <t>Engagement (on-post / Reels plays)</t>
        </is>
      </c>
      <c r="F12" s="88">
        <f>G12/$G$20</f>
        <v/>
      </c>
      <c r="G12" s="89" t="n">
        <v>28000</v>
      </c>
      <c r="H12" s="8">
        <f>G12/K12</f>
        <v/>
      </c>
      <c r="I12" s="90" t="n">
        <v>46232</v>
      </c>
      <c r="J12" s="90" t="n">
        <v>46259</v>
      </c>
      <c r="K12" s="91" t="inlineStr">
        <is>
          <t>28</t>
        </is>
      </c>
      <c r="L12" s="5" t="inlineStr">
        <is>
          <t>28 days (~4 wks)</t>
        </is>
      </c>
      <c r="M12" s="5" t="inlineStr">
        <is>
          <t>Cold – IG interest + LLA of savers</t>
        </is>
      </c>
      <c r="N12" s="5" t="inlineStr">
        <is>
          <t>Amplify cross-posted TikTok winners that also resonate on IG; drive saves/shares (the trust currency) and profile visits.</t>
        </is>
      </c>
      <c r="O12" s="5" t="inlineStr">
        <is>
          <t>Philippines (urban metros)</t>
        </is>
      </c>
      <c r="P12" s="5" t="inlineStr">
        <is>
          <t>22–40</t>
        </is>
      </c>
      <c r="Q12" s="5" t="inlineStr">
        <is>
          <t>All (F-skew ~75%)</t>
        </is>
      </c>
      <c r="R12" s="5" t="inlineStr">
        <is>
          <t>Skincare, dermatologist, clean beauty, K-beauty, wellness, Sephora/Watsons</t>
        </is>
      </c>
      <c r="S12" s="5" t="inlineStr">
        <is>
          <t>Reels + Explore + Feed (manual)</t>
        </is>
      </c>
      <c r="T12" s="5" t="inlineStr">
        <is>
          <t>Reels 9:16 + carousel</t>
        </is>
      </c>
      <c r="U12" s="5" t="inlineStr">
        <is>
          <t>Cost / engagement</t>
        </is>
      </c>
      <c r="V12" s="5" t="inlineStr">
        <is>
          <t>≤ ₱1; saves ≥1.5%</t>
        </is>
      </c>
      <c r="W12" s="10" t="n">
        <v>102941</v>
      </c>
      <c r="X12" s="10" t="n">
        <v>175000</v>
      </c>
      <c r="Y12" s="11" t="n">
        <v>1.7</v>
      </c>
      <c r="Z12" s="12" t="n">
        <v>0.011</v>
      </c>
      <c r="AA12" s="8">
        <f>G12/AC12</f>
        <v/>
      </c>
      <c r="AB12" s="8">
        <f>G12/X12*1000</f>
        <v/>
      </c>
      <c r="AC12" s="10" t="n">
        <v>1925</v>
      </c>
      <c r="AD12" s="10" t="n">
        <v>3794</v>
      </c>
      <c r="AE12" s="8">
        <f>G12/AD12</f>
        <v/>
      </c>
    </row>
    <row r="13" ht="26" customHeight="1" s="28">
      <c r="A13" s="15" t="inlineStr">
        <is>
          <t>2 · SCALING (Amplify Winners)</t>
        </is>
      </c>
      <c r="B13" s="3" t="inlineStr">
        <is>
          <t>Cold</t>
        </is>
      </c>
      <c r="C13" s="14" t="inlineStr">
        <is>
          <t>Facebook</t>
        </is>
      </c>
      <c r="D13" s="5" t="inlineStr">
        <is>
          <t>FB_Scale_Engagement_ColdTita</t>
        </is>
      </c>
      <c r="E13" s="5" t="inlineStr">
        <is>
          <t>Engagement (on-post engagement)</t>
        </is>
      </c>
      <c r="F13" s="88">
        <f>G13/$G$20</f>
        <v/>
      </c>
      <c r="G13" s="89" t="n">
        <v>23500</v>
      </c>
      <c r="H13" s="8">
        <f>G13/K13</f>
        <v/>
      </c>
      <c r="I13" s="90" t="n">
        <v>46232</v>
      </c>
      <c r="J13" s="90" t="n">
        <v>46259</v>
      </c>
      <c r="K13" s="91" t="inlineStr">
        <is>
          <t>28</t>
        </is>
      </c>
      <c r="L13" s="5" t="inlineStr">
        <is>
          <t>28 days (~4 wks)</t>
        </is>
      </c>
      <c r="M13" s="5" t="inlineStr">
        <is>
          <t>Cold – Tita 35–55 + LLA of sharers</t>
        </is>
      </c>
      <c r="N13" s="5" t="inlineStr">
        <is>
          <t>Drive comments/shares from the Tita demo – shares into family GCs are FB's organic multiplier.</t>
        </is>
      </c>
      <c r="O13" s="5" t="inlineStr">
        <is>
          <t>Philippines (nationwide, province-inclusive)</t>
        </is>
      </c>
      <c r="P13" s="5" t="inlineStr">
        <is>
          <t>35–55</t>
        </is>
      </c>
      <c r="Q13" s="5" t="inlineStr">
        <is>
          <t>Female</t>
        </is>
      </c>
      <c r="R13" s="5" t="inlineStr">
        <is>
          <t>Skincare, anti-aging, Watsons, Mercury Drug, wellness, derma clinics, family</t>
        </is>
      </c>
      <c r="S13" s="5" t="inlineStr">
        <is>
          <t>FB Feed + Reels (no AN)</t>
        </is>
      </c>
      <c r="T13" s="5" t="inlineStr">
        <is>
          <t>1:1 / 9:16 captioned video + link-less post</t>
        </is>
      </c>
      <c r="U13" s="5" t="inlineStr">
        <is>
          <t>Cost / engagement</t>
        </is>
      </c>
      <c r="V13" s="5" t="inlineStr">
        <is>
          <t>≤ ₱1; shares ≥1%</t>
        </is>
      </c>
      <c r="W13" s="10" t="n">
        <v>87037</v>
      </c>
      <c r="X13" s="10" t="n">
        <v>156667</v>
      </c>
      <c r="Y13" s="11" t="n">
        <v>1.8</v>
      </c>
      <c r="Z13" s="12" t="n">
        <v>0.01</v>
      </c>
      <c r="AA13" s="8">
        <f>G13/AC13</f>
        <v/>
      </c>
      <c r="AB13" s="8">
        <f>G13/X13*1000</f>
        <v/>
      </c>
      <c r="AC13" s="10" t="n">
        <v>1567</v>
      </c>
      <c r="AD13" s="10" t="n">
        <v>3184</v>
      </c>
      <c r="AE13" s="8">
        <f>G13/AD13</f>
        <v/>
      </c>
    </row>
    <row r="14" ht="39" customHeight="1" s="28">
      <c r="A14" s="16" t="inlineStr">
        <is>
          <t>3 · RETARGETING (Warm)</t>
        </is>
      </c>
      <c r="B14" s="17" t="inlineStr">
        <is>
          <t>Warm</t>
        </is>
      </c>
      <c r="C14" s="4" t="inlineStr">
        <is>
          <t>TikTok</t>
        </is>
      </c>
      <c r="D14" s="5" t="inlineStr">
        <is>
          <t>TT_Retarget_Spark_Warm</t>
        </is>
      </c>
      <c r="E14" s="5" t="inlineStr">
        <is>
          <t>Video Views / Engagement (Spark, retarget)</t>
        </is>
      </c>
      <c r="F14" s="88">
        <f>G14/$G$20</f>
        <v/>
      </c>
      <c r="G14" s="89" t="n">
        <v>40500</v>
      </c>
      <c r="H14" s="8">
        <f>G14/K14</f>
        <v/>
      </c>
      <c r="I14" s="90" t="n">
        <v>46232</v>
      </c>
      <c r="J14" s="90" t="n">
        <v>46287</v>
      </c>
      <c r="K14" s="91" t="inlineStr">
        <is>
          <t>56</t>
        </is>
      </c>
      <c r="L14" s="5" t="inlineStr">
        <is>
          <t>56 days (~8 wks)</t>
        </is>
      </c>
      <c r="M14" s="5" t="inlineStr">
        <is>
          <t>Warm – engagers who didn't follow</t>
        </is>
      </c>
      <c r="N14" s="5" t="inlineStr">
        <is>
          <t>People who watched ≥50%, visited the profile, or engaged in the last 30–90 days but have NOT followed. Closest TikTok gets to a nudge.</t>
        </is>
      </c>
      <c r="O14" s="5" t="inlineStr">
        <is>
          <t>Philippines (nationwide)</t>
        </is>
      </c>
      <c r="P14" s="5" t="inlineStr">
        <is>
          <t>18–45</t>
        </is>
      </c>
      <c r="Q14" s="5" t="inlineStr">
        <is>
          <t>All (F-skew ~70%)</t>
        </is>
      </c>
      <c r="R14" s="5" t="inlineStr">
        <is>
          <t>N/A (audience defined by behaviour, not interest)</t>
        </is>
      </c>
      <c r="S14" s="5" t="inlineStr">
        <is>
          <t>TikTok For You feed (Spark Ad)</t>
        </is>
      </c>
      <c r="T14" s="5" t="inlineStr">
        <is>
          <t>Spark Ad – 'series'/sequel of a winner they already watched</t>
        </is>
      </c>
      <c r="U14" s="5" t="inlineStr">
        <is>
          <t>CPF (warm)</t>
        </is>
      </c>
      <c r="V14" s="5" t="inlineStr">
        <is>
          <t>≤ ₱5 CPF</t>
        </is>
      </c>
      <c r="W14" s="10" t="n">
        <v>90000</v>
      </c>
      <c r="X14" s="10" t="n">
        <v>270000</v>
      </c>
      <c r="Y14" s="11" t="n">
        <v>3</v>
      </c>
      <c r="Z14" s="12" t="n">
        <v>0.024</v>
      </c>
      <c r="AA14" s="8">
        <f>G14/AC14</f>
        <v/>
      </c>
      <c r="AB14" s="8">
        <f>G14/X14*1000</f>
        <v/>
      </c>
      <c r="AC14" s="10" t="n">
        <v>6480</v>
      </c>
      <c r="AD14" s="10" t="n">
        <v>8785</v>
      </c>
      <c r="AE14" s="8">
        <f>G14/AD14</f>
        <v/>
      </c>
    </row>
    <row r="15" ht="26" customHeight="1" s="28">
      <c r="A15" s="16" t="inlineStr">
        <is>
          <t>3 · RETARGETING (Warm)</t>
        </is>
      </c>
      <c r="B15" s="17" t="inlineStr">
        <is>
          <t>Warm</t>
        </is>
      </c>
      <c r="C15" s="13" t="inlineStr">
        <is>
          <t>Instagram</t>
        </is>
      </c>
      <c r="D15" s="5" t="inlineStr">
        <is>
          <t>IG_Retarget_ProfileVisits_Warm</t>
        </is>
      </c>
      <c r="E15" s="5" t="inlineStr">
        <is>
          <t>Traffic / Profile visits</t>
        </is>
      </c>
      <c r="F15" s="88">
        <f>G15/$G$20</f>
        <v/>
      </c>
      <c r="G15" s="89" t="n">
        <v>22000</v>
      </c>
      <c r="H15" s="8">
        <f>G15/K15</f>
        <v/>
      </c>
      <c r="I15" s="90" t="n">
        <v>46232</v>
      </c>
      <c r="J15" s="90" t="n">
        <v>46287</v>
      </c>
      <c r="K15" s="91" t="inlineStr">
        <is>
          <t>56</t>
        </is>
      </c>
      <c r="L15" s="5" t="inlineStr">
        <is>
          <t>56 days (~8 wks)</t>
        </is>
      </c>
      <c r="M15" s="5" t="inlineStr">
        <is>
          <t>Warm – IG video-viewers &amp; engagers (non-followers)</t>
        </is>
      </c>
      <c r="N15" s="5" t="inlineStr">
        <is>
          <t>Turn IG content-viewers into profile visitors → follows. The closest Meta gets to follower optimization.</t>
        </is>
      </c>
      <c r="O15" s="5" t="inlineStr">
        <is>
          <t>Philippines (urban metros)</t>
        </is>
      </c>
      <c r="P15" s="5" t="inlineStr">
        <is>
          <t>22–40</t>
        </is>
      </c>
      <c r="Q15" s="5" t="inlineStr">
        <is>
          <t>All (F-skew ~75%)</t>
        </is>
      </c>
      <c r="R15" s="5" t="inlineStr">
        <is>
          <t>N/A (behavioural)</t>
        </is>
      </c>
      <c r="S15" s="5" t="inlineStr">
        <is>
          <t>Reels + Stories + Feed (manual)</t>
        </is>
      </c>
      <c r="T15" s="5" t="inlineStr">
        <is>
          <t>Reels + Story with 'tap to profile' sticker</t>
        </is>
      </c>
      <c r="U15" s="5" t="inlineStr">
        <is>
          <t>Cost / profile visit</t>
        </is>
      </c>
      <c r="V15" s="5" t="inlineStr">
        <is>
          <t>≤ ₱5; visit→follow ≥8%</t>
        </is>
      </c>
      <c r="W15" s="10" t="n">
        <v>42471</v>
      </c>
      <c r="X15" s="10" t="n">
        <v>118919</v>
      </c>
      <c r="Y15" s="11" t="n">
        <v>2.8</v>
      </c>
      <c r="Z15" s="12" t="n">
        <v>0.018</v>
      </c>
      <c r="AA15" s="8">
        <f>G15/AC15</f>
        <v/>
      </c>
      <c r="AB15" s="8">
        <f>G15/X15*1000</f>
        <v/>
      </c>
      <c r="AC15" s="10" t="n">
        <v>2141</v>
      </c>
      <c r="AD15" s="10" t="n">
        <v>3978</v>
      </c>
      <c r="AE15" s="8">
        <f>G15/AD15</f>
        <v/>
      </c>
    </row>
    <row r="16" ht="26" customHeight="1" s="28">
      <c r="A16" s="16" t="inlineStr">
        <is>
          <t>3 · RETARGETING (Warm)</t>
        </is>
      </c>
      <c r="B16" s="17" t="inlineStr">
        <is>
          <t>Warm</t>
        </is>
      </c>
      <c r="C16" s="14" t="inlineStr">
        <is>
          <t>Facebook</t>
        </is>
      </c>
      <c r="D16" s="5" t="inlineStr">
        <is>
          <t>FB_Retarget_ProfileVisits_Warm</t>
        </is>
      </c>
      <c r="E16" s="5" t="inlineStr">
        <is>
          <t>Traffic / Page visits</t>
        </is>
      </c>
      <c r="F16" s="88">
        <f>G16/$G$20</f>
        <v/>
      </c>
      <c r="G16" s="89" t="n">
        <v>16000</v>
      </c>
      <c r="H16" s="8">
        <f>G16/K16</f>
        <v/>
      </c>
      <c r="I16" s="90" t="n">
        <v>46232</v>
      </c>
      <c r="J16" s="90" t="n">
        <v>46287</v>
      </c>
      <c r="K16" s="91" t="inlineStr">
        <is>
          <t>28</t>
        </is>
      </c>
      <c r="L16" s="5" t="inlineStr">
        <is>
          <t>56 days (~8 wks)</t>
        </is>
      </c>
      <c r="M16" s="5" t="inlineStr">
        <is>
          <t>Warm – FB video-viewers &amp; Page engagers (non-fans)</t>
        </is>
      </c>
      <c r="N16" s="5" t="inlineStr">
        <is>
          <t>Convert FB content-viewers and GC-share recipients into Page followers and community members.</t>
        </is>
      </c>
      <c r="O16" s="5" t="inlineStr">
        <is>
          <t>Philippines (nationwide)</t>
        </is>
      </c>
      <c r="P16" s="5" t="inlineStr">
        <is>
          <t>35–55</t>
        </is>
      </c>
      <c r="Q16" s="5" t="inlineStr">
        <is>
          <t>Female</t>
        </is>
      </c>
      <c r="R16" s="5" t="inlineStr">
        <is>
          <t>N/A (behavioural)</t>
        </is>
      </c>
      <c r="S16" s="5" t="inlineStr">
        <is>
          <t>FB Feed + Reels</t>
        </is>
      </c>
      <c r="T16" s="5" t="inlineStr">
        <is>
          <t>Feed video + Page-follow CTA post</t>
        </is>
      </c>
      <c r="U16" s="5" t="inlineStr">
        <is>
          <t>Cost / Page visit</t>
        </is>
      </c>
      <c r="V16" s="5" t="inlineStr">
        <is>
          <t>≤ ₱6; visit→follow ≥5%</t>
        </is>
      </c>
      <c r="W16" s="10" t="n">
        <v>32653</v>
      </c>
      <c r="X16" s="10" t="n">
        <v>91429</v>
      </c>
      <c r="Y16" s="11" t="n">
        <v>2.8</v>
      </c>
      <c r="Z16" s="12" t="n">
        <v>0.016</v>
      </c>
      <c r="AA16" s="8">
        <f>G16/AC16</f>
        <v/>
      </c>
      <c r="AB16" s="8">
        <f>G16/X16*1000</f>
        <v/>
      </c>
      <c r="AC16" s="10" t="n">
        <v>1463</v>
      </c>
      <c r="AD16" s="10" t="n">
        <v>2671</v>
      </c>
      <c r="AE16" s="8">
        <f>G16/AD16</f>
        <v/>
      </c>
    </row>
    <row r="17" ht="26" customHeight="1" s="28">
      <c r="A17" s="18" t="inlineStr">
        <is>
          <t>4 · CONVERSION (Hot → Follow)</t>
        </is>
      </c>
      <c r="B17" s="19" t="inlineStr">
        <is>
          <t>Hot</t>
        </is>
      </c>
      <c r="C17" s="4" t="inlineStr">
        <is>
          <t>TikTok</t>
        </is>
      </c>
      <c r="D17" s="5" t="inlineStr">
        <is>
          <t>TT_Convert_Spark_Hot</t>
        </is>
      </c>
      <c r="E17" s="5" t="inlineStr">
        <is>
          <t>Engagement / Followers (Spark, hot retarget)</t>
        </is>
      </c>
      <c r="F17" s="88">
        <f>G17/$G$20</f>
        <v/>
      </c>
      <c r="G17" s="89" t="n">
        <v>32000</v>
      </c>
      <c r="H17" s="8">
        <f>G17/K17</f>
        <v/>
      </c>
      <c r="I17" s="90" t="n">
        <v>46260</v>
      </c>
      <c r="J17" s="90" t="n">
        <v>46287</v>
      </c>
      <c r="K17" s="91" t="inlineStr">
        <is>
          <t>28</t>
        </is>
      </c>
      <c r="L17" s="5" t="inlineStr">
        <is>
          <t>28 days (~4 wks)</t>
        </is>
      </c>
      <c r="M17" s="5" t="inlineStr">
        <is>
          <t>Hot – profile-visitors &amp; savers who didn't follow</t>
        </is>
      </c>
      <c r="N17" s="5" t="inlineStr">
        <is>
          <t>Highest intent: viewed profile / saved / shared / watched multiple videos but never hit Follow. The final nudge.</t>
        </is>
      </c>
      <c r="O17" s="5" t="inlineStr">
        <is>
          <t>Philippines (nationwide)</t>
        </is>
      </c>
      <c r="P17" s="5" t="inlineStr">
        <is>
          <t>18–45</t>
        </is>
      </c>
      <c r="Q17" s="5" t="inlineStr">
        <is>
          <t>All (F-skew ~70%)</t>
        </is>
      </c>
      <c r="R17" s="5" t="inlineStr">
        <is>
          <t>N/A (behavioural)</t>
        </is>
      </c>
      <c r="S17" s="5" t="inlineStr">
        <is>
          <t>TikTok For You feed (Spark Ad)</t>
        </is>
      </c>
      <c r="T17" s="5" t="inlineStr">
        <is>
          <t>Spark Ad – best 'authority + payoff' winner</t>
        </is>
      </c>
      <c r="U17" s="5" t="inlineStr">
        <is>
          <t>CPF (hot)</t>
        </is>
      </c>
      <c r="V17" s="5" t="inlineStr">
        <is>
          <t>≤ ₱4.5 CPF</t>
        </is>
      </c>
      <c r="W17" s="10" t="n">
        <v>55411</v>
      </c>
      <c r="X17" s="10" t="n">
        <v>193939</v>
      </c>
      <c r="Y17" s="11" t="n">
        <v>3.5</v>
      </c>
      <c r="Z17" s="12" t="n">
        <v>0.03</v>
      </c>
      <c r="AA17" s="8">
        <f>G17/AC17</f>
        <v/>
      </c>
      <c r="AB17" s="8">
        <f>G17/X17*1000</f>
        <v/>
      </c>
      <c r="AC17" s="10" t="n">
        <v>5818</v>
      </c>
      <c r="AD17" s="10" t="n">
        <v>7711</v>
      </c>
      <c r="AE17" s="8">
        <f>G17/AD17</f>
        <v/>
      </c>
    </row>
    <row r="18" ht="26" customHeight="1" s="28">
      <c r="A18" s="18" t="inlineStr">
        <is>
          <t>4 · CONVERSION (Hot → Follow)</t>
        </is>
      </c>
      <c r="B18" s="19" t="inlineStr">
        <is>
          <t>Hot</t>
        </is>
      </c>
      <c r="C18" s="13" t="inlineStr">
        <is>
          <t>Instagram</t>
        </is>
      </c>
      <c r="D18" s="5" t="inlineStr">
        <is>
          <t>IG_Convert_ProfileFollow_Hot</t>
        </is>
      </c>
      <c r="E18" s="5" t="inlineStr">
        <is>
          <t>Traffic / Profile visits (hot)</t>
        </is>
      </c>
      <c r="F18" s="88">
        <f>G18/$G$20</f>
        <v/>
      </c>
      <c r="G18" s="89" t="n">
        <v>20000</v>
      </c>
      <c r="H18" s="8">
        <f>G18/K18</f>
        <v/>
      </c>
      <c r="I18" s="90" t="n">
        <v>46260</v>
      </c>
      <c r="J18" s="90" t="n">
        <v>46287</v>
      </c>
      <c r="K18" s="91" t="inlineStr">
        <is>
          <t>28</t>
        </is>
      </c>
      <c r="L18" s="5" t="inlineStr">
        <is>
          <t>28 days (~4 wks)</t>
        </is>
      </c>
      <c r="M18" s="5" t="inlineStr">
        <is>
          <t>Hot – IG profile-visitors &amp; savers (non-followers)</t>
        </is>
      </c>
      <c r="N18" s="5" t="inlineStr">
        <is>
          <t>IG users who visited the profile or saved content recently but didn't follow – convert with a direct follow ask + proof.</t>
        </is>
      </c>
      <c r="O18" s="5" t="inlineStr">
        <is>
          <t>Philippines (urban metros)</t>
        </is>
      </c>
      <c r="P18" s="5" t="inlineStr">
        <is>
          <t>22–40</t>
        </is>
      </c>
      <c r="Q18" s="5" t="inlineStr">
        <is>
          <t>All (F-skew ~75%)</t>
        </is>
      </c>
      <c r="R18" s="5" t="inlineStr">
        <is>
          <t>N/A (behavioural)</t>
        </is>
      </c>
      <c r="S18" s="5" t="inlineStr">
        <is>
          <t>Reels + Stories</t>
        </is>
      </c>
      <c r="T18" s="5" t="inlineStr">
        <is>
          <t>Reels + Story 'follow' CTA with social proof</t>
        </is>
      </c>
      <c r="U18" s="5" t="inlineStr">
        <is>
          <t>Cost / visit → follow</t>
        </is>
      </c>
      <c r="V18" s="5" t="inlineStr">
        <is>
          <t>≤ ₱5; visit→follow ≥10%</t>
        </is>
      </c>
      <c r="W18" s="10" t="n">
        <v>29412</v>
      </c>
      <c r="X18" s="10" t="n">
        <v>100000</v>
      </c>
      <c r="Y18" s="11" t="n">
        <v>3.4</v>
      </c>
      <c r="Z18" s="12" t="n">
        <v>0.026</v>
      </c>
      <c r="AA18" s="8">
        <f>G18/AC18</f>
        <v/>
      </c>
      <c r="AB18" s="8">
        <f>G18/X18*1000</f>
        <v/>
      </c>
      <c r="AC18" s="10" t="n">
        <v>2600</v>
      </c>
      <c r="AD18" s="10" t="n">
        <v>4338</v>
      </c>
      <c r="AE18" s="8">
        <f>G18/AD18</f>
        <v/>
      </c>
    </row>
    <row r="19" ht="26" customHeight="1" s="28">
      <c r="A19" s="18" t="inlineStr">
        <is>
          <t>4 · CONVERSION (Hot → Follow)</t>
        </is>
      </c>
      <c r="B19" s="17" t="inlineStr">
        <is>
          <t>Warm</t>
        </is>
      </c>
      <c r="C19" s="14" t="inlineStr">
        <is>
          <t>Facebook</t>
        </is>
      </c>
      <c r="D19" s="5" t="inlineStr">
        <is>
          <t>FB_Convert_PageFollow_Warm</t>
        </is>
      </c>
      <c r="E19" s="5" t="inlineStr">
        <is>
          <t>Traffic / Page follows</t>
        </is>
      </c>
      <c r="F19" s="88">
        <f>G19/$G$20</f>
        <v/>
      </c>
      <c r="G19" s="89" t="n">
        <v>12000</v>
      </c>
      <c r="H19" s="8">
        <f>G19/K19</f>
        <v/>
      </c>
      <c r="I19" s="90" t="n">
        <v>46260</v>
      </c>
      <c r="J19" s="90" t="n">
        <v>46287</v>
      </c>
      <c r="K19" s="91" t="inlineStr">
        <is>
          <t>28</t>
        </is>
      </c>
      <c r="L19" s="5" t="inlineStr">
        <is>
          <t>28 days (~4 wks)</t>
        </is>
      </c>
      <c r="M19" s="5" t="inlineStr">
        <is>
          <t>Warm-hot – FB engagers &amp; video 95%-viewers</t>
        </is>
      </c>
      <c r="N19" s="5" t="inlineStr">
        <is>
          <t>Close the Tita demo into Page follows/community ahead of future Live sessions.</t>
        </is>
      </c>
      <c r="O19" s="5" t="inlineStr">
        <is>
          <t>Philippines (nationwide)</t>
        </is>
      </c>
      <c r="P19" s="5" t="inlineStr">
        <is>
          <t>35–55</t>
        </is>
      </c>
      <c r="Q19" s="5" t="inlineStr">
        <is>
          <t>Female</t>
        </is>
      </c>
      <c r="R19" s="5" t="inlineStr">
        <is>
          <t>N/A (behavioural)</t>
        </is>
      </c>
      <c r="S19" s="5" t="inlineStr">
        <is>
          <t>FB Feed + Reels</t>
        </is>
      </c>
      <c r="T19" s="5" t="inlineStr">
        <is>
          <t>Feed video + Page-follow CTA</t>
        </is>
      </c>
      <c r="U19" s="5" t="inlineStr">
        <is>
          <t>Cost / Page follow</t>
        </is>
      </c>
      <c r="V19" s="5" t="inlineStr">
        <is>
          <t>≤ ₱6</t>
        </is>
      </c>
      <c r="W19" s="10" t="n">
        <v>20270</v>
      </c>
      <c r="X19" s="10" t="n">
        <v>64865</v>
      </c>
      <c r="Y19" s="11" t="n">
        <v>3.2</v>
      </c>
      <c r="Z19" s="12" t="n">
        <v>0.022</v>
      </c>
      <c r="AA19" s="8">
        <f>G19/AC19</f>
        <v/>
      </c>
      <c r="AB19" s="8">
        <f>G19/X19*1000</f>
        <v/>
      </c>
      <c r="AC19" s="10" t="n">
        <v>1427</v>
      </c>
      <c r="AD19" s="10" t="n">
        <v>2170</v>
      </c>
      <c r="AE19" s="8">
        <f>G19/AD19</f>
        <v/>
      </c>
    </row>
    <row r="20">
      <c r="A20" s="20" t="n"/>
      <c r="B20" s="20" t="n"/>
      <c r="C20" s="20" t="n"/>
      <c r="D20" s="21" t="inlineStr">
        <is>
          <t>TOTAL / BLENDED (core flight, excl. optional YouTube)</t>
        </is>
      </c>
      <c r="E20" s="20" t="n"/>
      <c r="F20" s="92">
        <f>SUM(F6:F19)</f>
        <v/>
      </c>
      <c r="G20" s="93">
        <f>SUM(G6:G19)</f>
        <v/>
      </c>
      <c r="H20" s="20" t="n"/>
      <c r="I20" s="20" t="n"/>
      <c r="J20" s="20" t="n"/>
      <c r="K20" s="20" t="n"/>
      <c r="L20" s="20" t="n"/>
      <c r="M20" s="20" t="n"/>
      <c r="N20" s="20" t="n"/>
      <c r="O20" s="20" t="n"/>
      <c r="P20" s="20" t="n"/>
      <c r="Q20" s="20" t="n"/>
      <c r="R20" s="20" t="n"/>
      <c r="S20" s="20" t="n"/>
      <c r="T20" s="20" t="n"/>
      <c r="U20" s="20" t="n"/>
      <c r="V20" s="20" t="n"/>
      <c r="W20" s="24" t="n">
        <v>1830341</v>
      </c>
      <c r="X20" s="24">
        <f>SUM(X6:X19)</f>
        <v/>
      </c>
      <c r="Y20" s="20" t="n"/>
      <c r="Z20" s="20" t="n"/>
      <c r="AA20" s="20" t="n"/>
      <c r="AB20" s="20" t="n"/>
      <c r="AC20" s="24">
        <f>SUM(AC6:AC19)</f>
        <v/>
      </c>
      <c r="AD20" s="24">
        <f>SUM(AD6:AD19)</f>
        <v/>
      </c>
      <c r="AE20" s="25">
        <f>G20/AD20</f>
        <v/>
      </c>
    </row>
    <row r="21">
      <c r="AD21" t="inlineStr">
        <is>
          <t>Projection only</t>
        </is>
      </c>
      <c r="AE21" s="35">
        <f>G20/187454</f>
        <v/>
      </c>
    </row>
    <row r="22">
      <c r="AE22" s="26" t="inlineStr">
        <is>
          <t>Paid followers/quarter ≈ 74,982  |  + organic (~60% of total) on top → blended ≈ 187,454</t>
        </is>
      </c>
    </row>
    <row r="23" ht="22" customHeight="1" s="28">
      <c r="A23" s="30" t="inlineStr">
        <is>
          <t>AUDIENCE TARGETING</t>
        </is>
      </c>
    </row>
    <row r="24">
      <c r="A24" s="27" t="inlineStr">
        <is>
          <t>COLD (prospecting – strangers, no prior contact)</t>
        </is>
      </c>
    </row>
    <row r="25" ht="28" customHeight="1" s="28">
      <c r="A25" s="29" t="inlineStr">
        <is>
          <t>• Broad PH skincare/beauty interest stack: skincare, dermatology, acne, anti-aging, sunscreen, K-beauty, self-care, Watsons, Mercury Drug, derma clinics.</t>
        </is>
      </c>
    </row>
    <row r="26" ht="28" customHeight="1" s="28">
      <c r="A26" s="29" t="inlineStr">
        <is>
          <t>• Competitor/authority audiences: followers-interest of known PH derma/skinfluencer pages, 'The Ordinary', 'CeraVe', 'Belo', 'SkinStation'.</t>
        </is>
      </c>
    </row>
    <row r="27" ht="14" customHeight="1" s="28">
      <c r="A27" s="29" t="inlineStr">
        <is>
          <t>• Demographic anchors: TikTok 18–45 (F-skew 70%); IG 22–40; FB FEMALE 35–55 (the literal 'Tita').</t>
        </is>
      </c>
    </row>
    <row r="28" ht="28" customHeight="1" s="28">
      <c r="A28" s="29" t="inlineStr">
        <is>
          <t>• Lookalikes (cold-warm bridge): 1% then 3% LLA of video-50%-viewers, post-savers, profile-visitors once seed data exists.</t>
        </is>
      </c>
    </row>
    <row r="29">
      <c r="A29" s="27" t="inlineStr">
        <is>
          <t>WARM (engaged, not yet following)</t>
        </is>
      </c>
    </row>
    <row r="30" ht="14" customHeight="1" s="28">
      <c r="A30" s="29" t="inlineStr">
        <is>
          <t>• Video viewers 50%+ (last 30 days) · all platforms.</t>
        </is>
      </c>
    </row>
    <row r="31" ht="14" customHeight="1" s="28">
      <c r="A31" s="29" t="inlineStr">
        <is>
          <t>• Profile/Page visitors (last 30 days). • Social/post engagers (last 90 days). • Post savers &amp; sharers.</t>
        </is>
      </c>
    </row>
    <row r="32" ht="14" customHeight="1" s="28">
      <c r="A32" s="29" t="inlineStr">
        <is>
          <t>• ALWAYS exclude existing followers/fans. Refresh source windows weekly.</t>
        </is>
      </c>
    </row>
    <row r="34">
      <c r="A34" s="27" t="inlineStr">
        <is>
          <t>HOT (highest intent, final nudge)</t>
        </is>
      </c>
    </row>
    <row r="35" ht="28" customHeight="1" s="28">
      <c r="A35" s="29" t="inlineStr">
        <is>
          <t>• Profile visitors last 7–14 days who did NOT follow. • Savers (30d). • Multi-video viewers (3+). • Comment-engagers. • Story-openers (IG). • Video-95%-viewers (FB).</t>
        </is>
      </c>
    </row>
    <row r="36" ht="14" customHeight="1" s="28">
      <c r="A36" s="29" t="inlineStr">
        <is>
          <t>• Smallest pool, cheapest CPF – treat as a finisher, cap frequency ~3–4, exclude followers.</t>
        </is>
      </c>
    </row>
    <row r="38" ht="22" customHeight="1" s="28">
      <c r="A38" s="30" t="inlineStr">
        <is>
          <t>FLIGHTING MAP — phases, dates &amp; budget shifts (₱450,000 core flight)</t>
        </is>
      </c>
    </row>
    <row r="39">
      <c r="A39" s="27" t="inlineStr">
        <is>
          <t>Phase windows</t>
        </is>
      </c>
    </row>
    <row r="40" ht="28" customHeight="1" s="28">
      <c r="A40" s="29" t="inlineStr">
        <is>
          <t>PHASE 1 LAUNCH · 01–28 Jul: test + seed. Heavy Video-Views testing + small Follower seed; prove organic winners. TikTok-heavy, low Meta.</t>
        </is>
      </c>
    </row>
    <row r="41" ht="28" customHeight="1" s="28">
      <c r="A41" s="29" t="inlineStr">
        <is>
          <t>PHASE 2 SCALING · 15 Jul–25 Aug (overlap): pour budget into Spark Ads on proven winners + Lookalikes; IG/FB amplify cross-posts. Largest budget.</t>
        </is>
      </c>
    </row>
    <row r="42" ht="14" customHeight="1" s="28">
      <c r="A42" s="29" t="inlineStr">
        <is>
          <t>PHASE 3 RETARGETING · 29 Jul–22 Sep: always-on warm layer – nudge engagers who didn't follow.</t>
        </is>
      </c>
    </row>
    <row r="43" ht="14" customHeight="1" s="28">
      <c r="A43" s="29" t="inlineStr">
        <is>
          <t>PHASE 4 CONVERSION · 26 Aug–22 Sep: hot-retarget finisher – direct follow ask + social proof at lowest CPF.</t>
        </is>
      </c>
    </row>
    <row r="44" ht="28" customHeight="1" s="28">
      <c r="A44" s="29" t="inlineStr">
        <is>
          <t>SCENARIO A vs B: Months 1–2 = 80%% amplification / 20%% follower-seed; Month 3+ = 90–100%% amplification</t>
        </is>
      </c>
    </row>
    <row r="45" ht="16" customHeight="1" s="28">
      <c r="A45" s="30" t="inlineStr">
        <is>
          <t xml:space="preserve">Color-coding system </t>
        </is>
      </c>
    </row>
    <row r="46" ht="28" customHeight="1" s="28">
      <c r="A46" s="29" t="inlineStr">
        <is>
          <t>Funnel Stage: Cold = blue · Warm = orange · Hot = red.   Platform: TikTok = black · IG = magenta · FB = blue · YouTube = red.   Phase: Launch = green · Scaling = yellow · Retargeting = peach · Conversion = purple.</t>
        </is>
      </c>
    </row>
  </sheetData>
  <autoFilter ref="A5:AE32"/>
  <mergeCells count="25">
    <mergeCell ref="A23:M23"/>
    <mergeCell ref="A32:M32"/>
    <mergeCell ref="A35:M35"/>
    <mergeCell ref="A29:M29"/>
    <mergeCell ref="A43:M43"/>
    <mergeCell ref="A38:M38"/>
    <mergeCell ref="A3:O3"/>
    <mergeCell ref="A28:M28"/>
    <mergeCell ref="A44:M44"/>
    <mergeCell ref="A2:O2"/>
    <mergeCell ref="A31:M31"/>
    <mergeCell ref="A40:M40"/>
    <mergeCell ref="A34:M34"/>
    <mergeCell ref="A30:M30"/>
    <mergeCell ref="A39:M39"/>
    <mergeCell ref="A24:M24"/>
    <mergeCell ref="A1:J1"/>
    <mergeCell ref="A36:M36"/>
    <mergeCell ref="A45:M45"/>
    <mergeCell ref="A25:M25"/>
    <mergeCell ref="A41:M41"/>
    <mergeCell ref="A46:M46"/>
    <mergeCell ref="A27:M27"/>
    <mergeCell ref="A26:M26"/>
    <mergeCell ref="A42:M4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2026-06-23T17:17:00Z</dcterms:created>
  <dcterms:modified xmlns:dcterms="http://purl.org/dc/terms/" xmlns:xsi="http://www.w3.org/2001/XMLSchema-instance" xsi:type="dcterms:W3CDTF">2026-07-06T13:04:25Z</dcterms:modified>
  <cp:lastModifiedBy>Edgepoint Precision</cp:lastModifiedBy>
</cp:coreProperties>
</file>